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QuantumMark\Downloads\"/>
    </mc:Choice>
  </mc:AlternateContent>
  <xr:revisionPtr revIDLastSave="0" documentId="8_{848EDFDE-00C1-40EE-8A4F-CB62CC2A5B26}" xr6:coauthVersionLast="47" xr6:coauthVersionMax="47" xr10:uidLastSave="{00000000-0000-0000-0000-000000000000}"/>
  <workbookProtection workbookAlgorithmName="SHA-512" workbookHashValue="ASpUvB6j7x6gbjwhkGZwgFzttfpwOdty5+E65Lc+BNdvnihxvUZfM2L5YVUeqS/z5LlW2I2OzCZoSbtPdS1wlg==" workbookSaltValue="M2BGIYEsfROVn+4HlUxLnA==" workbookSpinCount="100000" lockStructure="1"/>
  <bookViews>
    <workbookView xWindow="-110" yWindow="-110" windowWidth="19420" windowHeight="10300" tabRatio="599" firstSheet="15" activeTab="15" xr2:uid="{00000000-000D-0000-FFFF-FFFF00000000}"/>
  </bookViews>
  <sheets>
    <sheet name="Summary Sheet" sheetId="2" state="hidden" r:id="rId1"/>
    <sheet name="Response Values" sheetId="3" state="hidden" r:id="rId2"/>
    <sheet name="Accounting" sheetId="4" r:id="rId3"/>
    <sheet name="Amendments" sheetId="21" r:id="rId4"/>
    <sheet name="Annotations" sheetId="5" r:id="rId5"/>
    <sheet name="Back Data Entry" sheetId="6" r:id="rId6"/>
    <sheet name="BDCM" sheetId="7" r:id="rId7"/>
    <sheet name="Birth" sheetId="8" r:id="rId8"/>
    <sheet name="Data Extract " sheetId="9" r:id="rId9"/>
    <sheet name="Death" sheetId="20" r:id="rId10"/>
    <sheet name="Delayed Birth " sheetId="10" r:id="rId11"/>
    <sheet name="Fetal Death" sheetId="11" r:id="rId12"/>
    <sheet name="Inventory" sheetId="12" r:id="rId13"/>
    <sheet name="Marriage_Divorce" sheetId="13" r:id="rId14"/>
    <sheet name="Maternal Death" sheetId="14" r:id="rId15"/>
    <sheet name="New User Setup" sheetId="15" r:id="rId16"/>
    <sheet name="OOS" sheetId="16" r:id="rId17"/>
    <sheet name="Point of Sale" sheetId="17" r:id="rId18"/>
    <sheet name="Query Cycle" sheetId="18" r:id="rId19"/>
    <sheet name="Registration " sheetId="1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PFSelection" localSheetId="2">'[1]Putative Father Registry'!$F$2:$F$8</definedName>
    <definedName name="PFSelection" localSheetId="6">'[2]Putative Father Registry'!$F$2:$F$8</definedName>
    <definedName name="PFSelection" localSheetId="11">'[3]Putative Father Registry'!$F$2:$F$8</definedName>
    <definedName name="PFSelection" localSheetId="12">'[2]Putative Father Registry'!$F$2:$F$8</definedName>
    <definedName name="PFSelection" localSheetId="13">'[1]Putative Father Registry'!$F$2:$F$8</definedName>
    <definedName name="PFSelection" localSheetId="14">'[2]Putative Father Registry'!$F$2:$F$8</definedName>
    <definedName name="PFSelection" localSheetId="16">'[2]Putative Father Registry'!$F$2:$F$8</definedName>
    <definedName name="PFSelection" localSheetId="17">'[1]Putative Father Registry'!$F$2:$F$8</definedName>
    <definedName name="PFSelection" localSheetId="18">'[2]Putative Father Registry'!$F$2:$F$8</definedName>
    <definedName name="PFSelection" localSheetId="0">'[4]Putative Father Registry'!$F$2:$F$8</definedName>
    <definedName name="PFSelection">'[3]Putative Father Registry'!$F$2:$F$8</definedName>
    <definedName name="Select">'[5]Putative Father Registry'!$F$2:$F$8</definedName>
    <definedName name="Selection">'[6]Adoption Privacy Registry'!$F$2:$F$8</definedName>
    <definedName name="Selections">'[4]New User Setup'!$F$3:$F$9</definedName>
    <definedName name="VendorList">'[7]List Info'!$A$1:$A$8</definedName>
    <definedName name="VendorResponse" localSheetId="2">'[1]Adoption Matching Registry'!$F$2:$F$8</definedName>
    <definedName name="VendorResponse" localSheetId="6">'[2]Adoption Matching Registry'!$F$2:$F$8</definedName>
    <definedName name="VendorResponse" localSheetId="11">'[3]Adoption Matching Registry'!$F$2:$F$8</definedName>
    <definedName name="VendorResponse" localSheetId="12">'[2]Adoption Matching Registry'!$F$2:$F$8</definedName>
    <definedName name="VendorResponse" localSheetId="13">'[1]Adoption Matching Registry'!$F$2:$F$8</definedName>
    <definedName name="VendorResponse" localSheetId="14">'[2]Adoption Matching Registry'!$F$2:$F$8</definedName>
    <definedName name="VendorResponse" localSheetId="16">'[2]Adoption Matching Registry'!$F$2:$F$8</definedName>
    <definedName name="VendorResponse" localSheetId="17">'[1]Adoption Matching Registry'!$F$2:$F$8</definedName>
    <definedName name="VendorResponse" localSheetId="18">'[2]Adoption Matching Registry'!$F$2:$F$8</definedName>
    <definedName name="VendorResponse" localSheetId="0">'[4]Adoption Matching Registry'!$F$2:$F$8</definedName>
    <definedName name="VendorResponse">'[3]Adoption Matching Registry'!$F$2:$F$8</definedName>
    <definedName name="VendorResponseCodes" localSheetId="2">VendorRepsonseCodes</definedName>
    <definedName name="VendorResponseCodes" localSheetId="3">VendorRepsonseCodes</definedName>
    <definedName name="VendorResponseCodes" localSheetId="4">VendorRepsonseCodes</definedName>
    <definedName name="VendorResponseCodes" localSheetId="5">VendorRepsonseCodes</definedName>
    <definedName name="VendorResponseCodes" localSheetId="6">VendorRepsonseCodes</definedName>
    <definedName name="VendorResponseCodes" localSheetId="7">VendorRepsonseCodes</definedName>
    <definedName name="VendorResponseCodes" localSheetId="8">VendorRepsonseCodes</definedName>
    <definedName name="VendorResponseCodes" localSheetId="9">VendorRepsonseCodes</definedName>
    <definedName name="VendorResponseCodes" localSheetId="10">VendorRepsonseCodes</definedName>
    <definedName name="VendorResponseCodes" localSheetId="11">VendorRepsonseCodes</definedName>
    <definedName name="VendorResponseCodes" localSheetId="12">VendorRepsonseCodes</definedName>
    <definedName name="VendorResponseCodes" localSheetId="13">VendorRepsonseCodes</definedName>
    <definedName name="VendorResponseCodes" localSheetId="14">VendorRepsonseCodes</definedName>
    <definedName name="VendorResponseCodes" localSheetId="15">VendorRepsonseCodes</definedName>
    <definedName name="VendorResponseCodes" localSheetId="16">VendorRepsonseCodes</definedName>
    <definedName name="VendorResponseCodes" localSheetId="17">VendorRepsonseCodes</definedName>
    <definedName name="VendorResponseCodes" localSheetId="18">VendorRepsonseCodes</definedName>
    <definedName name="VendorResponseCodes" localSheetId="19">VendorRepsonseCodes</definedName>
    <definedName name="VendorResponseCodes" localSheetId="1">VendorRepsonseCodes</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1" l="1"/>
  <c r="F38" i="21" s="1"/>
  <c r="F43" i="4"/>
  <c r="F27" i="17"/>
  <c r="G27" i="17"/>
  <c r="F28" i="17"/>
  <c r="G28" i="17"/>
  <c r="F29" i="17"/>
  <c r="G29" i="17"/>
  <c r="F30" i="17"/>
  <c r="G30" i="17"/>
  <c r="F31" i="17"/>
  <c r="G31" i="17"/>
  <c r="F32" i="17"/>
  <c r="G32" i="17"/>
  <c r="F38" i="10"/>
  <c r="F39" i="10" s="1"/>
  <c r="B15" i="2" l="1"/>
  <c r="F44" i="4"/>
  <c r="B16" i="2" s="1"/>
  <c r="G55" i="8"/>
  <c r="F55" i="8"/>
  <c r="G54" i="8"/>
  <c r="F54" i="8"/>
  <c r="F124" i="8" l="1"/>
  <c r="F43" i="8"/>
  <c r="G43" i="8"/>
  <c r="F22" i="8"/>
  <c r="G22" i="8"/>
  <c r="F23" i="8"/>
  <c r="G23" i="8"/>
  <c r="F19" i="8"/>
  <c r="G19" i="8"/>
  <c r="F20" i="8"/>
  <c r="G20" i="8"/>
  <c r="F21" i="8"/>
  <c r="G21" i="8"/>
  <c r="F24" i="8"/>
  <c r="G24" i="8"/>
  <c r="F25" i="8"/>
  <c r="G25" i="8"/>
  <c r="F26" i="8"/>
  <c r="G26" i="8"/>
  <c r="F27" i="8"/>
  <c r="G27" i="8"/>
  <c r="F28" i="8"/>
  <c r="G28" i="8"/>
  <c r="F29" i="8"/>
  <c r="G29" i="8"/>
  <c r="F30" i="8"/>
  <c r="G30" i="8"/>
  <c r="F31" i="8"/>
  <c r="G31" i="8"/>
  <c r="F32" i="8"/>
  <c r="G32" i="8"/>
  <c r="F33" i="8"/>
  <c r="G33" i="8"/>
  <c r="F34" i="8"/>
  <c r="G34" i="8"/>
  <c r="F35" i="8"/>
  <c r="G35" i="8"/>
  <c r="F36" i="8"/>
  <c r="G36" i="8"/>
  <c r="F37" i="8"/>
  <c r="G37" i="8"/>
  <c r="F38" i="8"/>
  <c r="G38" i="8"/>
  <c r="F39" i="8"/>
  <c r="G39" i="8"/>
  <c r="F40" i="8"/>
  <c r="G40" i="8"/>
  <c r="F41" i="8"/>
  <c r="G41" i="8"/>
  <c r="F42" i="8"/>
  <c r="G42" i="8"/>
  <c r="F44" i="8"/>
  <c r="G44" i="8"/>
  <c r="F45" i="8"/>
  <c r="G45" i="8"/>
  <c r="F46" i="8"/>
  <c r="G46" i="8"/>
  <c r="F50" i="8"/>
  <c r="G50" i="8"/>
  <c r="F51" i="8"/>
  <c r="G51" i="8"/>
  <c r="F52" i="8"/>
  <c r="G52" i="8"/>
  <c r="F59" i="8"/>
  <c r="G59" i="8"/>
  <c r="F60" i="8"/>
  <c r="G60" i="8"/>
  <c r="F61" i="8"/>
  <c r="G61" i="8"/>
  <c r="F62" i="8"/>
  <c r="G62" i="8"/>
  <c r="F63" i="8"/>
  <c r="G63" i="8"/>
  <c r="F4" i="8"/>
  <c r="G4" i="8"/>
  <c r="F5" i="8"/>
  <c r="G5" i="8"/>
  <c r="F6" i="8"/>
  <c r="G6" i="8"/>
  <c r="F7" i="8"/>
  <c r="G7" i="8"/>
  <c r="F8" i="8"/>
  <c r="G8" i="8"/>
  <c r="F9" i="8"/>
  <c r="G9" i="8"/>
  <c r="F10" i="8"/>
  <c r="G10" i="8"/>
  <c r="F11" i="8"/>
  <c r="G11" i="8"/>
  <c r="F12" i="8"/>
  <c r="G12" i="8"/>
  <c r="F13" i="8"/>
  <c r="G13" i="8"/>
  <c r="B30" i="2"/>
  <c r="F189" i="20"/>
  <c r="G189" i="20" s="1"/>
  <c r="F188" i="20"/>
  <c r="G188" i="20" s="1"/>
  <c r="B28" i="2"/>
  <c r="F182" i="20"/>
  <c r="F183" i="20" s="1"/>
  <c r="B88" i="2" s="1"/>
  <c r="G33" i="21"/>
  <c r="F33" i="21"/>
  <c r="G29" i="21"/>
  <c r="F29" i="21"/>
  <c r="F62" i="21" s="1"/>
  <c r="F63" i="21" s="1"/>
  <c r="H28" i="2" s="1"/>
  <c r="F23" i="21"/>
  <c r="G23" i="21"/>
  <c r="G22" i="21"/>
  <c r="F22" i="21"/>
  <c r="G178" i="20"/>
  <c r="F178" i="20"/>
  <c r="F174" i="20"/>
  <c r="G174" i="20"/>
  <c r="G173" i="20"/>
  <c r="F173" i="20"/>
  <c r="F169" i="20"/>
  <c r="G169" i="20"/>
  <c r="G168" i="20"/>
  <c r="F168" i="20"/>
  <c r="F165" i="20"/>
  <c r="G165" i="20"/>
  <c r="F166" i="20"/>
  <c r="G166" i="20"/>
  <c r="G164" i="20"/>
  <c r="F164" i="20"/>
  <c r="F145" i="20"/>
  <c r="G145" i="20"/>
  <c r="F146" i="20"/>
  <c r="G146" i="20"/>
  <c r="F147" i="20"/>
  <c r="G147" i="20"/>
  <c r="F148" i="20"/>
  <c r="G148" i="20"/>
  <c r="F149" i="20"/>
  <c r="G149" i="20"/>
  <c r="F150" i="20"/>
  <c r="G150" i="20"/>
  <c r="F151" i="20"/>
  <c r="G151" i="20"/>
  <c r="F152" i="20"/>
  <c r="G152" i="20"/>
  <c r="F153" i="20"/>
  <c r="G153" i="20"/>
  <c r="F154" i="20"/>
  <c r="G154" i="20"/>
  <c r="F155" i="20"/>
  <c r="G155" i="20"/>
  <c r="F156" i="20"/>
  <c r="G156" i="20"/>
  <c r="F157" i="20"/>
  <c r="G157" i="20"/>
  <c r="F158" i="20"/>
  <c r="G158" i="20"/>
  <c r="F159" i="20"/>
  <c r="G159" i="20"/>
  <c r="F160" i="20"/>
  <c r="G160" i="20"/>
  <c r="G144" i="20"/>
  <c r="F144" i="20"/>
  <c r="F140" i="20"/>
  <c r="G140" i="20"/>
  <c r="F139" i="20"/>
  <c r="G139" i="20"/>
  <c r="F19" i="21"/>
  <c r="F49" i="21" s="1"/>
  <c r="G19" i="21"/>
  <c r="F20" i="21"/>
  <c r="G20" i="21"/>
  <c r="F20" i="20"/>
  <c r="G20" i="20"/>
  <c r="F21" i="20"/>
  <c r="G21" i="20"/>
  <c r="F22" i="20"/>
  <c r="G22" i="20"/>
  <c r="G19" i="20"/>
  <c r="F19" i="20"/>
  <c r="G13" i="21"/>
  <c r="F13" i="21"/>
  <c r="G12" i="21"/>
  <c r="F12" i="21"/>
  <c r="G11" i="21"/>
  <c r="F11" i="21"/>
  <c r="G10" i="21"/>
  <c r="F10" i="21"/>
  <c r="G9" i="21"/>
  <c r="F9" i="21"/>
  <c r="G8" i="21"/>
  <c r="F8" i="21"/>
  <c r="G7" i="21"/>
  <c r="F7" i="21"/>
  <c r="G6" i="21"/>
  <c r="F6" i="21"/>
  <c r="G5" i="21"/>
  <c r="F5" i="21"/>
  <c r="G4" i="21"/>
  <c r="F4" i="21"/>
  <c r="G13" i="20"/>
  <c r="F13" i="20"/>
  <c r="G12" i="20"/>
  <c r="F12" i="20"/>
  <c r="G11" i="20"/>
  <c r="F11" i="20"/>
  <c r="G10" i="20"/>
  <c r="F10" i="20"/>
  <c r="G9" i="20"/>
  <c r="F9" i="20"/>
  <c r="G8" i="20"/>
  <c r="F8" i="20"/>
  <c r="G7" i="20"/>
  <c r="F7" i="20"/>
  <c r="G6" i="20"/>
  <c r="F6" i="20"/>
  <c r="G5" i="20"/>
  <c r="F5" i="20"/>
  <c r="G4" i="20"/>
  <c r="F186" i="20" s="1"/>
  <c r="F4" i="20"/>
  <c r="F184" i="20" s="1"/>
  <c r="B89" i="2" s="1"/>
  <c r="G133" i="20"/>
  <c r="F133" i="20"/>
  <c r="G132" i="20"/>
  <c r="F132" i="20"/>
  <c r="G131" i="20"/>
  <c r="F131" i="20"/>
  <c r="G130" i="20"/>
  <c r="F130" i="20"/>
  <c r="G129" i="20"/>
  <c r="F129" i="20"/>
  <c r="G128" i="20"/>
  <c r="F128" i="20"/>
  <c r="G127" i="20"/>
  <c r="F127" i="20"/>
  <c r="G126" i="20"/>
  <c r="F126" i="20"/>
  <c r="G125" i="20"/>
  <c r="F125" i="20"/>
  <c r="G124" i="20"/>
  <c r="F124" i="20"/>
  <c r="G123" i="20"/>
  <c r="F123" i="20"/>
  <c r="G119" i="20"/>
  <c r="F119" i="20"/>
  <c r="G118" i="20"/>
  <c r="F118" i="20"/>
  <c r="G117" i="20"/>
  <c r="F117" i="20"/>
  <c r="G116" i="20"/>
  <c r="F116" i="20"/>
  <c r="G115" i="20"/>
  <c r="F115" i="20"/>
  <c r="G114" i="20"/>
  <c r="F114" i="20"/>
  <c r="G113" i="20"/>
  <c r="F113" i="20"/>
  <c r="G112" i="20"/>
  <c r="F112" i="20"/>
  <c r="G111" i="20"/>
  <c r="F111" i="20"/>
  <c r="G110" i="20"/>
  <c r="F110" i="20"/>
  <c r="G109" i="20"/>
  <c r="F109" i="20"/>
  <c r="G108" i="20"/>
  <c r="F108" i="20"/>
  <c r="G107" i="20"/>
  <c r="F107" i="20"/>
  <c r="G105" i="20"/>
  <c r="F105" i="20"/>
  <c r="G104" i="20"/>
  <c r="F104" i="20"/>
  <c r="G103" i="20"/>
  <c r="F103" i="20"/>
  <c r="G102" i="20"/>
  <c r="F102" i="20"/>
  <c r="G101" i="20"/>
  <c r="F101" i="20"/>
  <c r="G99" i="20"/>
  <c r="F99" i="20"/>
  <c r="G97" i="20"/>
  <c r="F97" i="20"/>
  <c r="G96" i="20"/>
  <c r="F96" i="20"/>
  <c r="G95" i="20"/>
  <c r="F95" i="20"/>
  <c r="G94" i="20"/>
  <c r="F94" i="20"/>
  <c r="G93" i="20"/>
  <c r="F93" i="20"/>
  <c r="G92" i="20"/>
  <c r="F92" i="20"/>
  <c r="G91" i="20"/>
  <c r="F91" i="20"/>
  <c r="G90" i="20"/>
  <c r="F90" i="20"/>
  <c r="G89" i="20"/>
  <c r="F89" i="20"/>
  <c r="G88" i="20"/>
  <c r="F88" i="20"/>
  <c r="G84" i="20"/>
  <c r="F84" i="20"/>
  <c r="G83" i="20"/>
  <c r="F83" i="20"/>
  <c r="G79" i="20"/>
  <c r="F79" i="20"/>
  <c r="G78" i="20"/>
  <c r="F78" i="20"/>
  <c r="G77" i="20"/>
  <c r="F77" i="20"/>
  <c r="G76" i="20"/>
  <c r="F76" i="20"/>
  <c r="G75" i="20"/>
  <c r="F75" i="20"/>
  <c r="G74" i="20"/>
  <c r="F74" i="20"/>
  <c r="G73" i="20"/>
  <c r="F73" i="20"/>
  <c r="G72" i="20"/>
  <c r="F72" i="20"/>
  <c r="G71" i="20"/>
  <c r="F71" i="20"/>
  <c r="G67" i="20"/>
  <c r="F67" i="20"/>
  <c r="G66" i="20"/>
  <c r="F66" i="20"/>
  <c r="G62" i="20"/>
  <c r="F62" i="20"/>
  <c r="G61" i="20"/>
  <c r="F61" i="20"/>
  <c r="G60" i="20"/>
  <c r="F60" i="20"/>
  <c r="G59" i="20"/>
  <c r="F59" i="20"/>
  <c r="G58" i="20"/>
  <c r="F58" i="20"/>
  <c r="G57" i="20"/>
  <c r="F57" i="20"/>
  <c r="G53" i="20"/>
  <c r="F53" i="20"/>
  <c r="G51" i="20"/>
  <c r="F51" i="20"/>
  <c r="G50" i="20"/>
  <c r="F50" i="20"/>
  <c r="G49" i="20"/>
  <c r="F49" i="20"/>
  <c r="G48" i="20"/>
  <c r="F48" i="20"/>
  <c r="G47" i="20"/>
  <c r="F47" i="20"/>
  <c r="G45" i="20"/>
  <c r="F45" i="20"/>
  <c r="G44" i="20"/>
  <c r="F44" i="20"/>
  <c r="G42" i="20"/>
  <c r="F42" i="20"/>
  <c r="G41" i="20"/>
  <c r="F41" i="20"/>
  <c r="G40" i="20"/>
  <c r="F40" i="20"/>
  <c r="G39" i="20"/>
  <c r="F39" i="20"/>
  <c r="G38" i="20"/>
  <c r="F38" i="20"/>
  <c r="G37" i="20"/>
  <c r="F37" i="20"/>
  <c r="G36" i="20"/>
  <c r="F36" i="20"/>
  <c r="G35" i="20"/>
  <c r="F35" i="20"/>
  <c r="G34" i="20"/>
  <c r="F34" i="20"/>
  <c r="G33" i="20"/>
  <c r="F33" i="20"/>
  <c r="G32" i="20"/>
  <c r="F32" i="20"/>
  <c r="G31" i="20"/>
  <c r="F31" i="20"/>
  <c r="G30" i="20"/>
  <c r="F30" i="20"/>
  <c r="G28" i="20"/>
  <c r="F28" i="20"/>
  <c r="G27" i="20"/>
  <c r="F27" i="20"/>
  <c r="G26" i="20"/>
  <c r="F26" i="20"/>
  <c r="B189" i="2"/>
  <c r="B190" i="2"/>
  <c r="B191" i="2"/>
  <c r="B188" i="2"/>
  <c r="B185" i="2"/>
  <c r="B183" i="2"/>
  <c r="B111" i="2"/>
  <c r="H66" i="2"/>
  <c r="E66" i="2"/>
  <c r="F187" i="20" l="1"/>
  <c r="G187" i="20" s="1"/>
  <c r="G191" i="20" s="1"/>
  <c r="G186" i="20"/>
  <c r="B92" i="2"/>
  <c r="B94" i="2"/>
  <c r="B87" i="2"/>
  <c r="B95" i="2"/>
  <c r="F136" i="8"/>
  <c r="E75" i="2" s="1"/>
  <c r="F39" i="21"/>
  <c r="B29" i="2" s="1"/>
  <c r="F44" i="21"/>
  <c r="G44" i="21" s="1"/>
  <c r="F41" i="21"/>
  <c r="F43" i="21"/>
  <c r="G43" i="21" s="1"/>
  <c r="F57" i="21"/>
  <c r="G57" i="21" s="1"/>
  <c r="F56" i="21"/>
  <c r="G56" i="21" s="1"/>
  <c r="F55" i="21"/>
  <c r="G55" i="21" s="1"/>
  <c r="F54" i="21"/>
  <c r="G54" i="21" s="1"/>
  <c r="F53" i="21"/>
  <c r="E31" i="2" s="1"/>
  <c r="F51" i="21"/>
  <c r="E29" i="2" s="1"/>
  <c r="F50" i="21"/>
  <c r="E28" i="2" s="1"/>
  <c r="F70" i="21"/>
  <c r="G70" i="21" s="1"/>
  <c r="H35" i="2" s="1"/>
  <c r="F69" i="21"/>
  <c r="G69" i="21" s="1"/>
  <c r="H34" i="2" s="1"/>
  <c r="F68" i="21"/>
  <c r="G68" i="21" s="1"/>
  <c r="H33" i="2" s="1"/>
  <c r="F67" i="21"/>
  <c r="G67" i="21" s="1"/>
  <c r="H32" i="2" s="1"/>
  <c r="F66" i="21"/>
  <c r="G66" i="21" s="1"/>
  <c r="H31" i="2" s="1"/>
  <c r="F64" i="21"/>
  <c r="H29" i="2" s="1"/>
  <c r="E27" i="2"/>
  <c r="F42" i="21"/>
  <c r="E35" i="2"/>
  <c r="E34" i="2"/>
  <c r="E33" i="2"/>
  <c r="E32" i="2"/>
  <c r="B27" i="2"/>
  <c r="H27" i="2"/>
  <c r="F131" i="8"/>
  <c r="F128" i="8"/>
  <c r="F129" i="8"/>
  <c r="F130" i="8"/>
  <c r="F59" i="21"/>
  <c r="G53" i="21"/>
  <c r="G59" i="21" s="1"/>
  <c r="F212" i="20"/>
  <c r="F209" i="20"/>
  <c r="H89" i="2" s="1"/>
  <c r="F207" i="20"/>
  <c r="F213" i="20"/>
  <c r="F214" i="20"/>
  <c r="F211" i="20"/>
  <c r="H91" i="2" s="1"/>
  <c r="F215" i="20"/>
  <c r="F27" i="19"/>
  <c r="B207" i="2" s="1"/>
  <c r="F20" i="19"/>
  <c r="G20" i="19"/>
  <c r="F21" i="19"/>
  <c r="G21" i="19"/>
  <c r="F22" i="19"/>
  <c r="G22" i="19"/>
  <c r="F23" i="19"/>
  <c r="G23" i="19"/>
  <c r="F44" i="19" s="1"/>
  <c r="E212" i="2" s="1"/>
  <c r="G19" i="19"/>
  <c r="F19" i="19"/>
  <c r="G5" i="19"/>
  <c r="G6" i="19"/>
  <c r="F31" i="19" s="1"/>
  <c r="B212" i="2" s="1"/>
  <c r="G7" i="19"/>
  <c r="G8" i="19"/>
  <c r="G9" i="19"/>
  <c r="G10" i="19"/>
  <c r="G11" i="19"/>
  <c r="G12" i="19"/>
  <c r="G13" i="19"/>
  <c r="G4" i="19"/>
  <c r="F7" i="18"/>
  <c r="F94" i="17"/>
  <c r="B147" i="2" s="1"/>
  <c r="F82" i="17"/>
  <c r="G82" i="17"/>
  <c r="F83" i="17"/>
  <c r="G83" i="17"/>
  <c r="F84" i="17"/>
  <c r="G84" i="17"/>
  <c r="F85" i="17"/>
  <c r="G85" i="17"/>
  <c r="F86" i="17"/>
  <c r="G86" i="17"/>
  <c r="F87" i="17"/>
  <c r="G87" i="17"/>
  <c r="F88" i="17"/>
  <c r="G88" i="17"/>
  <c r="F89" i="17"/>
  <c r="G89" i="17"/>
  <c r="F90" i="17"/>
  <c r="G90" i="17"/>
  <c r="F69" i="17"/>
  <c r="G69" i="17"/>
  <c r="F70" i="17"/>
  <c r="G70" i="17"/>
  <c r="F71" i="17"/>
  <c r="G71" i="17"/>
  <c r="F72" i="17"/>
  <c r="G72" i="17"/>
  <c r="F73" i="17"/>
  <c r="G73" i="17"/>
  <c r="F74" i="17"/>
  <c r="G74" i="17"/>
  <c r="F75" i="17"/>
  <c r="G75" i="17"/>
  <c r="F76" i="17"/>
  <c r="G76" i="17"/>
  <c r="F77" i="17"/>
  <c r="G77" i="17"/>
  <c r="F48" i="17"/>
  <c r="G48" i="17"/>
  <c r="F49" i="17"/>
  <c r="G49" i="17"/>
  <c r="F50" i="17"/>
  <c r="G50" i="17"/>
  <c r="F51" i="17"/>
  <c r="G51" i="17"/>
  <c r="F52" i="17"/>
  <c r="G52" i="17"/>
  <c r="F53" i="17"/>
  <c r="G53" i="17"/>
  <c r="F54" i="17"/>
  <c r="G54" i="17"/>
  <c r="F55" i="17"/>
  <c r="G55" i="17"/>
  <c r="F56" i="17"/>
  <c r="G56" i="17"/>
  <c r="F57" i="17"/>
  <c r="G57" i="17"/>
  <c r="F58" i="17"/>
  <c r="G58" i="17"/>
  <c r="F59" i="17"/>
  <c r="G59" i="17"/>
  <c r="F60" i="17"/>
  <c r="G60" i="17"/>
  <c r="F61" i="17"/>
  <c r="G61" i="17"/>
  <c r="F62" i="17"/>
  <c r="G62" i="17"/>
  <c r="F35" i="17"/>
  <c r="G35" i="17"/>
  <c r="F36" i="17"/>
  <c r="G36" i="17"/>
  <c r="F37" i="17"/>
  <c r="G37" i="17"/>
  <c r="F38" i="17"/>
  <c r="G38" i="17"/>
  <c r="F39" i="17"/>
  <c r="G39" i="17"/>
  <c r="F40" i="17"/>
  <c r="G40" i="17"/>
  <c r="F41" i="17"/>
  <c r="G41" i="17"/>
  <c r="F42" i="17"/>
  <c r="G42" i="17"/>
  <c r="F43" i="17"/>
  <c r="G43" i="17"/>
  <c r="F20" i="17"/>
  <c r="G20" i="17"/>
  <c r="F21" i="17"/>
  <c r="G21" i="17"/>
  <c r="F22" i="17"/>
  <c r="G22" i="17"/>
  <c r="F23" i="17"/>
  <c r="G23" i="17"/>
  <c r="F24" i="17"/>
  <c r="G24" i="17"/>
  <c r="F25" i="17"/>
  <c r="G25" i="17"/>
  <c r="G5" i="17"/>
  <c r="G6" i="17"/>
  <c r="G7" i="17"/>
  <c r="G8" i="17"/>
  <c r="G9" i="17"/>
  <c r="G10" i="17"/>
  <c r="G11" i="17"/>
  <c r="G12" i="17"/>
  <c r="G13" i="17"/>
  <c r="G4" i="17"/>
  <c r="F34" i="16"/>
  <c r="F32" i="16"/>
  <c r="F31" i="16"/>
  <c r="F30" i="16"/>
  <c r="F29" i="16"/>
  <c r="F27" i="16"/>
  <c r="F25" i="16"/>
  <c r="G5" i="16"/>
  <c r="G6" i="16"/>
  <c r="G7" i="16"/>
  <c r="G8" i="16"/>
  <c r="G9" i="16"/>
  <c r="G10" i="16"/>
  <c r="G11" i="16"/>
  <c r="G12" i="16"/>
  <c r="G13" i="16"/>
  <c r="G4" i="16"/>
  <c r="F21" i="16"/>
  <c r="G21" i="16"/>
  <c r="F36" i="15"/>
  <c r="B171" i="2" s="1"/>
  <c r="F29" i="15"/>
  <c r="G29" i="15"/>
  <c r="F30" i="15"/>
  <c r="G30" i="15"/>
  <c r="F31" i="15"/>
  <c r="G31" i="15"/>
  <c r="F32" i="15"/>
  <c r="G32" i="15"/>
  <c r="H5" i="15"/>
  <c r="H6" i="15"/>
  <c r="H7" i="15"/>
  <c r="H8" i="15"/>
  <c r="H9" i="15"/>
  <c r="H10" i="15"/>
  <c r="H11" i="15"/>
  <c r="H12" i="15"/>
  <c r="H13" i="15"/>
  <c r="H4" i="15"/>
  <c r="F9" i="14"/>
  <c r="G9" i="14"/>
  <c r="F10" i="14"/>
  <c r="G10" i="14"/>
  <c r="F11" i="14"/>
  <c r="G11" i="14"/>
  <c r="F12" i="14"/>
  <c r="G12" i="14"/>
  <c r="F13" i="14"/>
  <c r="G13" i="14"/>
  <c r="F14" i="14"/>
  <c r="G14" i="14"/>
  <c r="F15" i="14"/>
  <c r="G15" i="14"/>
  <c r="F16" i="14"/>
  <c r="G16" i="14"/>
  <c r="F17" i="14"/>
  <c r="G17" i="14"/>
  <c r="F18" i="14"/>
  <c r="G18" i="14"/>
  <c r="F19" i="14"/>
  <c r="G19" i="14"/>
  <c r="F20" i="14"/>
  <c r="G20" i="14"/>
  <c r="F21" i="14"/>
  <c r="G21" i="14"/>
  <c r="F22" i="14"/>
  <c r="G22" i="14"/>
  <c r="F23" i="14"/>
  <c r="G23" i="14"/>
  <c r="F24" i="14"/>
  <c r="G24" i="14"/>
  <c r="F25" i="14"/>
  <c r="G25" i="14"/>
  <c r="F26" i="14"/>
  <c r="G26" i="14"/>
  <c r="F27" i="14"/>
  <c r="G27" i="14"/>
  <c r="F28" i="14"/>
  <c r="G28" i="14"/>
  <c r="F29" i="14"/>
  <c r="G29" i="14"/>
  <c r="F30" i="14"/>
  <c r="G30" i="14"/>
  <c r="F31" i="14"/>
  <c r="G31" i="14"/>
  <c r="F32" i="14"/>
  <c r="G32" i="14"/>
  <c r="F33" i="14"/>
  <c r="G33" i="14"/>
  <c r="F34" i="14"/>
  <c r="G34" i="14"/>
  <c r="F35" i="14"/>
  <c r="G35" i="14"/>
  <c r="F36" i="14"/>
  <c r="G36" i="14"/>
  <c r="F37" i="14"/>
  <c r="G37" i="14"/>
  <c r="F38" i="14"/>
  <c r="G38" i="14"/>
  <c r="F39" i="14"/>
  <c r="G39" i="14"/>
  <c r="F40" i="14"/>
  <c r="G40" i="14"/>
  <c r="F41" i="14"/>
  <c r="G41" i="14"/>
  <c r="G8" i="14"/>
  <c r="F8" i="14"/>
  <c r="F60" i="13"/>
  <c r="B159" i="2" s="1"/>
  <c r="F44" i="13"/>
  <c r="G44" i="13"/>
  <c r="F46" i="13"/>
  <c r="G46" i="13"/>
  <c r="F47" i="13"/>
  <c r="G47" i="13"/>
  <c r="F49" i="13"/>
  <c r="G49" i="13"/>
  <c r="F50" i="13"/>
  <c r="G50" i="13"/>
  <c r="F51" i="13"/>
  <c r="G51" i="13"/>
  <c r="F53" i="13"/>
  <c r="G53" i="13"/>
  <c r="F54" i="13"/>
  <c r="G54" i="13"/>
  <c r="F55" i="13"/>
  <c r="G55" i="13"/>
  <c r="F56" i="13"/>
  <c r="G56" i="13"/>
  <c r="G42" i="13"/>
  <c r="F42" i="13"/>
  <c r="F20" i="13"/>
  <c r="G20" i="13"/>
  <c r="F21" i="13"/>
  <c r="G21" i="13"/>
  <c r="F22" i="13"/>
  <c r="G22" i="13"/>
  <c r="F23" i="13"/>
  <c r="G23" i="13"/>
  <c r="F24" i="13"/>
  <c r="G24" i="13"/>
  <c r="F25" i="13"/>
  <c r="G25" i="13"/>
  <c r="F26" i="13"/>
  <c r="G26" i="13"/>
  <c r="F27" i="13"/>
  <c r="G27" i="13"/>
  <c r="F28" i="13"/>
  <c r="G28" i="13"/>
  <c r="F29" i="13"/>
  <c r="G29" i="13"/>
  <c r="F30" i="13"/>
  <c r="G30" i="13"/>
  <c r="F31" i="13"/>
  <c r="G31" i="13"/>
  <c r="F32" i="13"/>
  <c r="G32" i="13"/>
  <c r="F33" i="13"/>
  <c r="G33" i="13"/>
  <c r="F34" i="13"/>
  <c r="G34" i="13"/>
  <c r="F35" i="13"/>
  <c r="G35" i="13"/>
  <c r="F36" i="13"/>
  <c r="G36" i="13"/>
  <c r="F37" i="13"/>
  <c r="G37" i="13"/>
  <c r="F38" i="13"/>
  <c r="G38" i="13"/>
  <c r="G19" i="13"/>
  <c r="F19" i="13"/>
  <c r="G5" i="13"/>
  <c r="G6" i="13"/>
  <c r="G7" i="13"/>
  <c r="G8" i="13"/>
  <c r="G9" i="13"/>
  <c r="G10" i="13"/>
  <c r="G11" i="13"/>
  <c r="G12" i="13"/>
  <c r="G13" i="13"/>
  <c r="G4" i="13"/>
  <c r="F79" i="12"/>
  <c r="G79" i="12"/>
  <c r="F80" i="12"/>
  <c r="G80" i="12"/>
  <c r="F81" i="12"/>
  <c r="G81" i="12"/>
  <c r="F82" i="12"/>
  <c r="G82" i="12"/>
  <c r="F83" i="12"/>
  <c r="G83" i="12"/>
  <c r="F84" i="12"/>
  <c r="G84" i="12"/>
  <c r="F85" i="12"/>
  <c r="G85" i="12"/>
  <c r="F86" i="12"/>
  <c r="G86" i="12"/>
  <c r="F87" i="12"/>
  <c r="G87" i="12"/>
  <c r="F88" i="12"/>
  <c r="G88" i="12"/>
  <c r="F89" i="12"/>
  <c r="G89" i="12"/>
  <c r="F90" i="12"/>
  <c r="G90" i="12"/>
  <c r="F91" i="12"/>
  <c r="G91" i="12"/>
  <c r="F92" i="12"/>
  <c r="G92" i="12"/>
  <c r="F93" i="12"/>
  <c r="G93" i="12"/>
  <c r="F94" i="12"/>
  <c r="G94" i="12"/>
  <c r="G78" i="12"/>
  <c r="F116" i="12" s="1"/>
  <c r="F78" i="12"/>
  <c r="F71" i="12"/>
  <c r="G71" i="12"/>
  <c r="F72" i="12"/>
  <c r="G72" i="12"/>
  <c r="G70" i="12"/>
  <c r="F70"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G7" i="12"/>
  <c r="F7" i="12"/>
  <c r="F16" i="11"/>
  <c r="G5" i="11"/>
  <c r="G6" i="11"/>
  <c r="F21" i="11" s="1"/>
  <c r="G7" i="11"/>
  <c r="G8" i="11"/>
  <c r="G9" i="11"/>
  <c r="G10" i="11"/>
  <c r="G11" i="11"/>
  <c r="G12" i="11"/>
  <c r="G13" i="11"/>
  <c r="G4" i="11"/>
  <c r="G5" i="10"/>
  <c r="G6" i="10"/>
  <c r="G7" i="10"/>
  <c r="G8" i="10"/>
  <c r="G9" i="10"/>
  <c r="G10" i="10"/>
  <c r="G11" i="10"/>
  <c r="G12" i="10"/>
  <c r="G13" i="10"/>
  <c r="G4" i="10"/>
  <c r="F42" i="10" s="1"/>
  <c r="B116" i="2" s="1"/>
  <c r="G34" i="10"/>
  <c r="G33" i="10"/>
  <c r="F34" i="10"/>
  <c r="F33" i="10"/>
  <c r="F22" i="9"/>
  <c r="F16" i="9"/>
  <c r="B99" i="2" s="1"/>
  <c r="G5" i="9"/>
  <c r="G6" i="9"/>
  <c r="G7" i="9"/>
  <c r="G8" i="9"/>
  <c r="G9" i="9"/>
  <c r="G10" i="9"/>
  <c r="G11" i="9"/>
  <c r="G13" i="9"/>
  <c r="G4" i="9"/>
  <c r="B75" i="2"/>
  <c r="F63" i="7"/>
  <c r="E70" i="2" s="1"/>
  <c r="F62" i="7"/>
  <c r="E69" i="2" s="1"/>
  <c r="F48" i="7"/>
  <c r="B68" i="2" s="1"/>
  <c r="F44" i="7"/>
  <c r="B63" i="2" s="1"/>
  <c r="G5" i="7"/>
  <c r="G6" i="7"/>
  <c r="G7" i="7"/>
  <c r="G8" i="7"/>
  <c r="G9" i="7"/>
  <c r="F49" i="7" s="1"/>
  <c r="B69" i="2" s="1"/>
  <c r="G10" i="7"/>
  <c r="G11" i="7"/>
  <c r="G12" i="7"/>
  <c r="G13" i="7"/>
  <c r="G4" i="7"/>
  <c r="G37" i="7"/>
  <c r="F37" i="7"/>
  <c r="G5" i="6"/>
  <c r="G6" i="6"/>
  <c r="G7" i="6"/>
  <c r="F36" i="6" s="1"/>
  <c r="G8" i="6"/>
  <c r="F34" i="6" s="1"/>
  <c r="G9" i="6"/>
  <c r="G10" i="6"/>
  <c r="G11" i="6"/>
  <c r="G12" i="6"/>
  <c r="G13" i="6"/>
  <c r="G4" i="6"/>
  <c r="F37" i="6"/>
  <c r="F30" i="6"/>
  <c r="F37" i="4"/>
  <c r="G37" i="4"/>
  <c r="F38" i="4"/>
  <c r="G38" i="4"/>
  <c r="F39" i="4"/>
  <c r="G39" i="4"/>
  <c r="G36" i="4"/>
  <c r="F36" i="4"/>
  <c r="F28" i="4"/>
  <c r="G28" i="4"/>
  <c r="F29" i="4"/>
  <c r="G29" i="4"/>
  <c r="F30" i="4"/>
  <c r="G30" i="4"/>
  <c r="F31" i="4"/>
  <c r="G31" i="4"/>
  <c r="G27" i="4"/>
  <c r="F27" i="4"/>
  <c r="F20" i="4"/>
  <c r="G20" i="4"/>
  <c r="F21" i="4"/>
  <c r="G21" i="4"/>
  <c r="F22" i="4"/>
  <c r="G22" i="4"/>
  <c r="F23" i="4"/>
  <c r="G23" i="4"/>
  <c r="G19" i="4"/>
  <c r="F19" i="4"/>
  <c r="F5" i="4"/>
  <c r="G5" i="4"/>
  <c r="F47" i="4" s="1"/>
  <c r="F6" i="4"/>
  <c r="G6" i="4"/>
  <c r="F7" i="4"/>
  <c r="F45" i="4" s="1"/>
  <c r="B17" i="2" s="1"/>
  <c r="G7" i="4"/>
  <c r="F50" i="4" s="1"/>
  <c r="F8" i="4"/>
  <c r="G8" i="4"/>
  <c r="F9" i="4"/>
  <c r="G9" i="4"/>
  <c r="F10" i="4"/>
  <c r="G10" i="4"/>
  <c r="F11" i="4"/>
  <c r="G11" i="4"/>
  <c r="F12" i="4"/>
  <c r="G12" i="4"/>
  <c r="F13" i="4"/>
  <c r="G13" i="4"/>
  <c r="G4" i="4"/>
  <c r="F4" i="4"/>
  <c r="F13" i="19"/>
  <c r="F12" i="19"/>
  <c r="F11" i="19"/>
  <c r="F10" i="19"/>
  <c r="F9" i="19"/>
  <c r="F8" i="19"/>
  <c r="F7" i="19"/>
  <c r="F6" i="19"/>
  <c r="F5" i="19"/>
  <c r="F4" i="19"/>
  <c r="F13" i="17"/>
  <c r="F12" i="17"/>
  <c r="F11" i="17"/>
  <c r="F10" i="17"/>
  <c r="F9" i="17"/>
  <c r="F8" i="17"/>
  <c r="F7" i="17"/>
  <c r="F6" i="17"/>
  <c r="F5" i="17"/>
  <c r="F4" i="17"/>
  <c r="F13" i="16"/>
  <c r="F12" i="16"/>
  <c r="F11" i="16"/>
  <c r="F10" i="16"/>
  <c r="F9" i="16"/>
  <c r="F8" i="16"/>
  <c r="F7" i="16"/>
  <c r="F6" i="16"/>
  <c r="F5" i="16"/>
  <c r="F4" i="16"/>
  <c r="G13" i="15"/>
  <c r="G12" i="15"/>
  <c r="G11" i="15"/>
  <c r="G10" i="15"/>
  <c r="G9" i="15"/>
  <c r="G8" i="15"/>
  <c r="G7" i="15"/>
  <c r="G6" i="15"/>
  <c r="G5" i="15"/>
  <c r="G4" i="15"/>
  <c r="F13" i="13"/>
  <c r="F12" i="13"/>
  <c r="F11" i="13"/>
  <c r="F10" i="13"/>
  <c r="F9" i="13"/>
  <c r="F8" i="13"/>
  <c r="F7" i="13"/>
  <c r="F6" i="13"/>
  <c r="F5" i="13"/>
  <c r="F4" i="13"/>
  <c r="F13" i="11"/>
  <c r="F12" i="11"/>
  <c r="F11" i="11"/>
  <c r="F10" i="11"/>
  <c r="F9" i="11"/>
  <c r="F8" i="11"/>
  <c r="F7" i="11"/>
  <c r="F6" i="11"/>
  <c r="F18" i="11" s="1"/>
  <c r="B125" i="2" s="1"/>
  <c r="F5" i="11"/>
  <c r="F4" i="11"/>
  <c r="F13" i="10"/>
  <c r="F12" i="10"/>
  <c r="F11" i="10"/>
  <c r="F10" i="10"/>
  <c r="F9" i="10"/>
  <c r="F8" i="10"/>
  <c r="F7" i="10"/>
  <c r="F6" i="10"/>
  <c r="F5" i="10"/>
  <c r="F4" i="10"/>
  <c r="F13" i="9"/>
  <c r="F11" i="9"/>
  <c r="F10" i="9"/>
  <c r="F9" i="9"/>
  <c r="F8" i="9"/>
  <c r="F7" i="9"/>
  <c r="F6" i="9"/>
  <c r="F5" i="9"/>
  <c r="F4" i="9"/>
  <c r="F126" i="8"/>
  <c r="B77" i="2" s="1"/>
  <c r="F13" i="7"/>
  <c r="F12" i="7"/>
  <c r="F11" i="7"/>
  <c r="F10" i="7"/>
  <c r="F9" i="7"/>
  <c r="F46" i="7" s="1"/>
  <c r="B65" i="2" s="1"/>
  <c r="F8" i="7"/>
  <c r="F7" i="7"/>
  <c r="F6" i="7"/>
  <c r="F5" i="7"/>
  <c r="F4" i="7"/>
  <c r="F13" i="6"/>
  <c r="F12" i="6"/>
  <c r="F11" i="6"/>
  <c r="F10" i="6"/>
  <c r="F9" i="6"/>
  <c r="F8" i="6"/>
  <c r="F7" i="6"/>
  <c r="F6" i="6"/>
  <c r="F5" i="6"/>
  <c r="F4" i="6"/>
  <c r="F32" i="6" s="1"/>
  <c r="B53" i="2" s="1"/>
  <c r="G16" i="18"/>
  <c r="F16" i="18"/>
  <c r="G15" i="18"/>
  <c r="F15" i="18"/>
  <c r="G14" i="18"/>
  <c r="F14" i="18"/>
  <c r="G13" i="18"/>
  <c r="F13" i="18"/>
  <c r="G12" i="18"/>
  <c r="F12" i="18"/>
  <c r="G11" i="18"/>
  <c r="F11" i="18"/>
  <c r="G10" i="18"/>
  <c r="F10" i="18"/>
  <c r="G9" i="18"/>
  <c r="F9" i="18"/>
  <c r="G8" i="18"/>
  <c r="F8" i="18"/>
  <c r="G7" i="18"/>
  <c r="G81" i="17"/>
  <c r="F81" i="17"/>
  <c r="G68" i="17"/>
  <c r="F68" i="17"/>
  <c r="G47" i="17"/>
  <c r="F47" i="17"/>
  <c r="G34" i="17"/>
  <c r="F34" i="17"/>
  <c r="G19" i="17"/>
  <c r="F113" i="17" s="1"/>
  <c r="F19" i="17"/>
  <c r="G32" i="16"/>
  <c r="G31" i="16"/>
  <c r="G30" i="16"/>
  <c r="G29" i="16"/>
  <c r="F26" i="16"/>
  <c r="B184" i="2" s="1"/>
  <c r="G20" i="16"/>
  <c r="F20" i="16"/>
  <c r="G19" i="16"/>
  <c r="F19" i="16"/>
  <c r="G28" i="15"/>
  <c r="F28" i="15"/>
  <c r="G22" i="15"/>
  <c r="F22" i="15"/>
  <c r="G21" i="15"/>
  <c r="F21" i="15"/>
  <c r="G20" i="15"/>
  <c r="F20" i="15"/>
  <c r="G19" i="15"/>
  <c r="F19" i="15"/>
  <c r="B112" i="2"/>
  <c r="G27" i="10"/>
  <c r="F27" i="10"/>
  <c r="G26" i="10"/>
  <c r="F26" i="10"/>
  <c r="G25" i="10"/>
  <c r="F25" i="10"/>
  <c r="G24" i="10"/>
  <c r="F24" i="10"/>
  <c r="G23" i="10"/>
  <c r="F23" i="10"/>
  <c r="G22" i="10"/>
  <c r="F22" i="10"/>
  <c r="G21" i="10"/>
  <c r="F21" i="10"/>
  <c r="G20" i="10"/>
  <c r="F20" i="10"/>
  <c r="G19" i="10"/>
  <c r="F19" i="10"/>
  <c r="G120" i="8"/>
  <c r="F120" i="8"/>
  <c r="G119" i="8"/>
  <c r="F119" i="8"/>
  <c r="G118" i="8"/>
  <c r="F118" i="8"/>
  <c r="G117" i="8"/>
  <c r="F117" i="8"/>
  <c r="G116" i="8"/>
  <c r="F116" i="8"/>
  <c r="G115" i="8"/>
  <c r="F115" i="8"/>
  <c r="G114" i="8"/>
  <c r="F114" i="8"/>
  <c r="G113" i="8"/>
  <c r="F113" i="8"/>
  <c r="G112" i="8"/>
  <c r="F112" i="8"/>
  <c r="G111" i="8"/>
  <c r="F111" i="8"/>
  <c r="G110" i="8"/>
  <c r="F110" i="8"/>
  <c r="G106" i="8"/>
  <c r="F106" i="8"/>
  <c r="G105" i="8"/>
  <c r="F105" i="8"/>
  <c r="G104" i="8"/>
  <c r="F104"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G40" i="7"/>
  <c r="F40" i="7"/>
  <c r="G39" i="7"/>
  <c r="F39" i="7"/>
  <c r="G38" i="7"/>
  <c r="F38" i="7"/>
  <c r="G36" i="7"/>
  <c r="F36" i="7"/>
  <c r="G35" i="7"/>
  <c r="F35" i="7"/>
  <c r="G34" i="7"/>
  <c r="F34" i="7"/>
  <c r="G33" i="7"/>
  <c r="F33" i="7"/>
  <c r="G32" i="7"/>
  <c r="F32" i="7"/>
  <c r="G31" i="7"/>
  <c r="F31" i="7"/>
  <c r="G30" i="7"/>
  <c r="F30" i="7"/>
  <c r="G29" i="7"/>
  <c r="F29" i="7"/>
  <c r="G28" i="7"/>
  <c r="F28" i="7"/>
  <c r="G27" i="7"/>
  <c r="F27" i="7"/>
  <c r="G26" i="7"/>
  <c r="F26" i="7"/>
  <c r="G25" i="7"/>
  <c r="F25" i="7"/>
  <c r="G20" i="7"/>
  <c r="F61" i="7" s="1"/>
  <c r="E68" i="2" s="1"/>
  <c r="F20" i="7"/>
  <c r="F58" i="7" s="1"/>
  <c r="E65" i="2" s="1"/>
  <c r="G19" i="7"/>
  <c r="F19" i="7"/>
  <c r="G26" i="6"/>
  <c r="F26" i="6"/>
  <c r="G25" i="6"/>
  <c r="F25" i="6"/>
  <c r="G24" i="6"/>
  <c r="F24" i="6"/>
  <c r="G23" i="6"/>
  <c r="F23" i="6"/>
  <c r="G22" i="6"/>
  <c r="F22" i="6"/>
  <c r="G21" i="6"/>
  <c r="F21" i="6"/>
  <c r="G20" i="6"/>
  <c r="F20" i="6"/>
  <c r="G19" i="6"/>
  <c r="F19" i="6"/>
  <c r="G55" i="5"/>
  <c r="F55" i="5"/>
  <c r="G54" i="5"/>
  <c r="F54" i="5"/>
  <c r="G52" i="5"/>
  <c r="F52" i="5"/>
  <c r="G51" i="5"/>
  <c r="F51" i="5"/>
  <c r="G50" i="5"/>
  <c r="F50" i="5"/>
  <c r="G49" i="5"/>
  <c r="F49" i="5"/>
  <c r="G48" i="5"/>
  <c r="F48"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E47" i="2"/>
  <c r="E46" i="2"/>
  <c r="E45" i="2"/>
  <c r="E44" i="2"/>
  <c r="E43" i="2"/>
  <c r="E41" i="2"/>
  <c r="E40" i="2"/>
  <c r="E39" i="2"/>
  <c r="F43" i="19" l="1"/>
  <c r="E211" i="2" s="1"/>
  <c r="F46" i="19"/>
  <c r="E214" i="2" s="1"/>
  <c r="F45" i="19"/>
  <c r="E213" i="2" s="1"/>
  <c r="F41" i="19"/>
  <c r="E209" i="2" s="1"/>
  <c r="F39" i="19"/>
  <c r="E207" i="2" s="1"/>
  <c r="F29" i="19"/>
  <c r="B209" i="2" s="1"/>
  <c r="F33" i="19"/>
  <c r="F37" i="15"/>
  <c r="B172" i="2" s="1"/>
  <c r="F38" i="15"/>
  <c r="B173" i="2" s="1"/>
  <c r="F43" i="15"/>
  <c r="B179" i="2" s="1"/>
  <c r="F42" i="15"/>
  <c r="B178" i="2" s="1"/>
  <c r="F40" i="15"/>
  <c r="F61" i="15"/>
  <c r="H171" i="2" s="1"/>
  <c r="F41" i="15"/>
  <c r="F66" i="15"/>
  <c r="H176" i="2" s="1"/>
  <c r="F61" i="13"/>
  <c r="B160" i="2" s="1"/>
  <c r="F111" i="12"/>
  <c r="H135" i="2" s="1"/>
  <c r="F23" i="11"/>
  <c r="G21" i="11"/>
  <c r="B129" i="2"/>
  <c r="F17" i="11"/>
  <c r="B124" i="2" s="1"/>
  <c r="B123" i="2"/>
  <c r="F22" i="11"/>
  <c r="F40" i="10"/>
  <c r="B113" i="2" s="1"/>
  <c r="F191" i="20"/>
  <c r="B93" i="2"/>
  <c r="F18" i="9"/>
  <c r="B101" i="2" s="1"/>
  <c r="F23" i="9"/>
  <c r="G23" i="9" s="1"/>
  <c r="F17" i="9"/>
  <c r="B100" i="2" s="1"/>
  <c r="G22" i="9"/>
  <c r="B106" i="2"/>
  <c r="F20" i="9"/>
  <c r="F21" i="9"/>
  <c r="B105" i="2" s="1"/>
  <c r="F69" i="7"/>
  <c r="H63" i="2" s="1"/>
  <c r="G63" i="7"/>
  <c r="F56" i="7"/>
  <c r="E63" i="2" s="1"/>
  <c r="F64" i="7"/>
  <c r="E71" i="2" s="1"/>
  <c r="F60" i="7"/>
  <c r="E67" i="2" s="1"/>
  <c r="F57" i="7"/>
  <c r="E64" i="2" s="1"/>
  <c r="F51" i="7"/>
  <c r="B71" i="2" s="1"/>
  <c r="F50" i="7"/>
  <c r="B70" i="2" s="1"/>
  <c r="F45" i="7"/>
  <c r="B64" i="2" s="1"/>
  <c r="F47" i="6"/>
  <c r="E56" i="2" s="1"/>
  <c r="F59" i="5"/>
  <c r="F72" i="21"/>
  <c r="G72" i="21"/>
  <c r="F74" i="4"/>
  <c r="F70" i="4"/>
  <c r="H17" i="2" s="1"/>
  <c r="F47" i="19"/>
  <c r="E215" i="2" s="1"/>
  <c r="B214" i="2"/>
  <c r="G33" i="19"/>
  <c r="F32" i="19"/>
  <c r="B213" i="2" s="1"/>
  <c r="F34" i="19"/>
  <c r="B215" i="2" s="1"/>
  <c r="F28" i="19"/>
  <c r="B208" i="2" s="1"/>
  <c r="F20" i="18"/>
  <c r="H195" i="2" s="1"/>
  <c r="F95" i="17"/>
  <c r="B148" i="2" s="1"/>
  <c r="F119" i="17"/>
  <c r="H147" i="2" s="1"/>
  <c r="F62" i="13"/>
  <c r="B161" i="2" s="1"/>
  <c r="F50" i="10"/>
  <c r="E111" i="2" s="1"/>
  <c r="G215" i="20"/>
  <c r="H95" i="2"/>
  <c r="G212" i="20"/>
  <c r="H92" i="2"/>
  <c r="F208" i="20"/>
  <c r="H88" i="2" s="1"/>
  <c r="H87" i="2"/>
  <c r="G214" i="20"/>
  <c r="H94" i="2"/>
  <c r="G213" i="20"/>
  <c r="H93" i="2"/>
  <c r="B34" i="2"/>
  <c r="B35" i="2"/>
  <c r="F96" i="17"/>
  <c r="B149" i="2" s="1"/>
  <c r="F46" i="21"/>
  <c r="G34" i="6"/>
  <c r="B56" i="2"/>
  <c r="G37" i="6"/>
  <c r="B59" i="2"/>
  <c r="G36" i="6"/>
  <c r="B58" i="2"/>
  <c r="F31" i="6"/>
  <c r="B52" i="2" s="1"/>
  <c r="B51" i="2"/>
  <c r="B3" i="2" s="1"/>
  <c r="F28" i="18"/>
  <c r="G28" i="18" s="1"/>
  <c r="F39" i="16"/>
  <c r="E185" i="2" s="1"/>
  <c r="F37" i="16"/>
  <c r="E183" i="2" s="1"/>
  <c r="F45" i="16"/>
  <c r="E191" i="2" s="1"/>
  <c r="F44" i="16"/>
  <c r="E190" i="2" s="1"/>
  <c r="F43" i="16"/>
  <c r="E189" i="2" s="1"/>
  <c r="F42" i="16"/>
  <c r="E188" i="2" s="1"/>
  <c r="F41" i="16"/>
  <c r="F50" i="15"/>
  <c r="E173" i="2" s="1"/>
  <c r="F48" i="15"/>
  <c r="F56" i="15"/>
  <c r="E179" i="2" s="1"/>
  <c r="F55" i="15"/>
  <c r="F54" i="15"/>
  <c r="E177" i="2" s="1"/>
  <c r="F53" i="15"/>
  <c r="E176" i="2" s="1"/>
  <c r="F52" i="15"/>
  <c r="G52" i="15" s="1"/>
  <c r="F47" i="14"/>
  <c r="H221" i="2" s="1"/>
  <c r="F45" i="14"/>
  <c r="H219" i="2" s="1"/>
  <c r="F53" i="14"/>
  <c r="H227" i="2" s="1"/>
  <c r="F52" i="14"/>
  <c r="H226" i="2" s="1"/>
  <c r="F51" i="14"/>
  <c r="H225" i="2" s="1"/>
  <c r="F50" i="14"/>
  <c r="H224" i="2" s="1"/>
  <c r="F49" i="14"/>
  <c r="G49" i="14" s="1"/>
  <c r="F80" i="13"/>
  <c r="E167" i="2" s="1"/>
  <c r="F79" i="13"/>
  <c r="F78" i="13"/>
  <c r="E165" i="2" s="1"/>
  <c r="F77" i="13"/>
  <c r="E164" i="2" s="1"/>
  <c r="F76" i="13"/>
  <c r="G76" i="13" s="1"/>
  <c r="F74" i="13"/>
  <c r="E161" i="2" s="1"/>
  <c r="F72" i="13"/>
  <c r="E159" i="2" s="1"/>
  <c r="F44" i="6"/>
  <c r="E53" i="2" s="1"/>
  <c r="F50" i="6"/>
  <c r="E59" i="2" s="1"/>
  <c r="F57" i="4"/>
  <c r="E17" i="2" s="1"/>
  <c r="F55" i="4"/>
  <c r="F106" i="17"/>
  <c r="E147" i="2" s="1"/>
  <c r="G113" i="17"/>
  <c r="E154" i="2"/>
  <c r="F101" i="17"/>
  <c r="F100" i="17"/>
  <c r="F99" i="17"/>
  <c r="F98" i="17"/>
  <c r="F67" i="13"/>
  <c r="F66" i="13"/>
  <c r="B166" i="2" s="1"/>
  <c r="F65" i="13"/>
  <c r="B165" i="2" s="1"/>
  <c r="F64" i="13"/>
  <c r="G64" i="13" s="1"/>
  <c r="F45" i="10"/>
  <c r="B119" i="2" s="1"/>
  <c r="G42" i="21"/>
  <c r="B33" i="2"/>
  <c r="G41" i="21"/>
  <c r="G46" i="21" s="1"/>
  <c r="B32" i="2"/>
  <c r="F149" i="8"/>
  <c r="H75" i="2" s="1"/>
  <c r="F151" i="8"/>
  <c r="H77" i="2" s="1"/>
  <c r="B83" i="2"/>
  <c r="F125" i="8"/>
  <c r="B76" i="2" s="1"/>
  <c r="F217" i="20"/>
  <c r="G211" i="20"/>
  <c r="F104" i="12"/>
  <c r="G104" i="12" s="1"/>
  <c r="F113" i="12"/>
  <c r="H137" i="2" s="1"/>
  <c r="F100" i="12"/>
  <c r="E137" i="2" s="1"/>
  <c r="F98" i="12"/>
  <c r="E135" i="2" s="1"/>
  <c r="F103" i="12"/>
  <c r="G103" i="12" s="1"/>
  <c r="H140" i="2"/>
  <c r="G116" i="12"/>
  <c r="F117" i="12"/>
  <c r="H141" i="2" s="1"/>
  <c r="F105" i="12"/>
  <c r="F118" i="12"/>
  <c r="F102" i="12"/>
  <c r="F106" i="12"/>
  <c r="F115" i="12"/>
  <c r="F119" i="12"/>
  <c r="F59" i="4"/>
  <c r="E19" i="2" s="1"/>
  <c r="E15" i="2"/>
  <c r="F75" i="4"/>
  <c r="G75" i="4" s="1"/>
  <c r="F72" i="4"/>
  <c r="H19" i="2" s="1"/>
  <c r="F76" i="4"/>
  <c r="G76" i="4" s="1"/>
  <c r="G74" i="4"/>
  <c r="H21" i="2"/>
  <c r="F73" i="4"/>
  <c r="F68" i="4"/>
  <c r="F62" i="4"/>
  <c r="G62" i="4" s="1"/>
  <c r="F60" i="4"/>
  <c r="G60" i="4" s="1"/>
  <c r="F63" i="4"/>
  <c r="E23" i="2" s="1"/>
  <c r="E22" i="2"/>
  <c r="F56" i="4"/>
  <c r="E16" i="2" s="1"/>
  <c r="F61" i="4"/>
  <c r="G50" i="4"/>
  <c r="B23" i="2"/>
  <c r="F48" i="4"/>
  <c r="F49" i="4"/>
  <c r="F22" i="18"/>
  <c r="H197" i="2" s="1"/>
  <c r="F126" i="17"/>
  <c r="G34" i="16"/>
  <c r="F67" i="15"/>
  <c r="F63" i="15"/>
  <c r="H173" i="2" s="1"/>
  <c r="F68" i="15"/>
  <c r="F65" i="15"/>
  <c r="F69" i="15"/>
  <c r="G115" i="12"/>
  <c r="F20" i="11"/>
  <c r="B128" i="2" s="1"/>
  <c r="F65" i="10"/>
  <c r="H113" i="2" s="1"/>
  <c r="F43" i="10"/>
  <c r="B117" i="2" s="1"/>
  <c r="F44" i="10"/>
  <c r="F63" i="10"/>
  <c r="H111" i="2" s="1"/>
  <c r="F35" i="6"/>
  <c r="F42" i="6"/>
  <c r="E51" i="2" s="1"/>
  <c r="F48" i="6"/>
  <c r="E57" i="2" s="1"/>
  <c r="F49" i="6"/>
  <c r="F46" i="6"/>
  <c r="E55" i="2" s="1"/>
  <c r="G43" i="19"/>
  <c r="G45" i="19"/>
  <c r="F52" i="10"/>
  <c r="E113" i="2" s="1"/>
  <c r="F69" i="10"/>
  <c r="F75" i="7"/>
  <c r="F27" i="18"/>
  <c r="F121" i="17"/>
  <c r="H149" i="2" s="1"/>
  <c r="G41" i="16"/>
  <c r="F70" i="10"/>
  <c r="F155" i="8"/>
  <c r="F143" i="8"/>
  <c r="F61" i="5"/>
  <c r="F66" i="5"/>
  <c r="G66" i="5" s="1"/>
  <c r="F108" i="17"/>
  <c r="E149" i="2" s="1"/>
  <c r="F112" i="17"/>
  <c r="F127" i="17"/>
  <c r="G42" i="16"/>
  <c r="G43" i="16"/>
  <c r="F57" i="10"/>
  <c r="F156" i="8"/>
  <c r="F138" i="8"/>
  <c r="E77" i="2" s="1"/>
  <c r="G51" i="7"/>
  <c r="F71" i="7"/>
  <c r="H65" i="2" s="1"/>
  <c r="F70" i="7"/>
  <c r="H64" i="2" s="1"/>
  <c r="G44" i="19"/>
  <c r="F24" i="18"/>
  <c r="F26" i="18"/>
  <c r="F25" i="18"/>
  <c r="F123" i="17"/>
  <c r="F125" i="17"/>
  <c r="F110" i="17"/>
  <c r="E151" i="2" s="1"/>
  <c r="F114" i="17"/>
  <c r="F124" i="17"/>
  <c r="F120" i="17"/>
  <c r="H148" i="2" s="1"/>
  <c r="F111" i="17"/>
  <c r="G44" i="16"/>
  <c r="F38" i="16"/>
  <c r="E184" i="2" s="1"/>
  <c r="F67" i="10"/>
  <c r="F71" i="10"/>
  <c r="F54" i="10"/>
  <c r="F58" i="10"/>
  <c r="F68" i="10"/>
  <c r="F56" i="10"/>
  <c r="F55" i="10"/>
  <c r="F153" i="8"/>
  <c r="F157" i="8"/>
  <c r="F140" i="8"/>
  <c r="F144" i="8"/>
  <c r="F154" i="8"/>
  <c r="F142" i="8"/>
  <c r="F141" i="8"/>
  <c r="G48" i="7"/>
  <c r="G50" i="7"/>
  <c r="F73" i="7"/>
  <c r="F77" i="7"/>
  <c r="G62" i="7"/>
  <c r="G49" i="7"/>
  <c r="F74" i="7"/>
  <c r="F76" i="7"/>
  <c r="G64" i="7"/>
  <c r="G61" i="7"/>
  <c r="F63" i="5"/>
  <c r="F65" i="5"/>
  <c r="G65" i="5" s="1"/>
  <c r="F67" i="5"/>
  <c r="G67" i="5" s="1"/>
  <c r="F60" i="5"/>
  <c r="F64" i="5"/>
  <c r="G64" i="5" s="1"/>
  <c r="G42" i="15" l="1"/>
  <c r="G46" i="19"/>
  <c r="F40" i="19"/>
  <c r="E208" i="2" s="1"/>
  <c r="G43" i="15"/>
  <c r="F21" i="18"/>
  <c r="H196" i="2" s="1"/>
  <c r="G54" i="15"/>
  <c r="B176" i="2"/>
  <c r="G40" i="15"/>
  <c r="F45" i="15"/>
  <c r="G53" i="15"/>
  <c r="F62" i="15"/>
  <c r="H172" i="2" s="1"/>
  <c r="G66" i="15"/>
  <c r="G56" i="15"/>
  <c r="B177" i="2"/>
  <c r="G41" i="15"/>
  <c r="G77" i="13"/>
  <c r="G65" i="13"/>
  <c r="G66" i="13"/>
  <c r="F112" i="12"/>
  <c r="H136" i="2" s="1"/>
  <c r="G117" i="12"/>
  <c r="F99" i="12"/>
  <c r="E136" i="2" s="1"/>
  <c r="E141" i="2"/>
  <c r="E140" i="2"/>
  <c r="G22" i="11"/>
  <c r="B130" i="2"/>
  <c r="G23" i="11"/>
  <c r="B131" i="2"/>
  <c r="F64" i="10"/>
  <c r="H112" i="2" s="1"/>
  <c r="B5" i="2"/>
  <c r="B107" i="2"/>
  <c r="B104" i="2"/>
  <c r="G20" i="9"/>
  <c r="F25" i="9"/>
  <c r="G21" i="9"/>
  <c r="G75" i="7"/>
  <c r="H69" i="2"/>
  <c r="G76" i="7"/>
  <c r="H70" i="2"/>
  <c r="G74" i="7"/>
  <c r="H68" i="2"/>
  <c r="G77" i="7"/>
  <c r="H71" i="2"/>
  <c r="H67" i="2"/>
  <c r="F79" i="7"/>
  <c r="G47" i="6"/>
  <c r="F43" i="6"/>
  <c r="E52" i="2" s="1"/>
  <c r="G50" i="6"/>
  <c r="G48" i="6"/>
  <c r="H22" i="2"/>
  <c r="H23" i="2"/>
  <c r="G72" i="4"/>
  <c r="G63" i="4"/>
  <c r="G59" i="4"/>
  <c r="G47" i="19"/>
  <c r="F49" i="19"/>
  <c r="G34" i="19"/>
  <c r="G32" i="19"/>
  <c r="H203" i="2"/>
  <c r="F103" i="17"/>
  <c r="F107" i="17"/>
  <c r="E148" i="2" s="1"/>
  <c r="G80" i="13"/>
  <c r="F73" i="13"/>
  <c r="E160" i="2" s="1"/>
  <c r="G78" i="13"/>
  <c r="F51" i="10"/>
  <c r="E112" i="2" s="1"/>
  <c r="G45" i="10"/>
  <c r="G43" i="10"/>
  <c r="G217" i="20"/>
  <c r="G45" i="16"/>
  <c r="G47" i="16" s="1"/>
  <c r="G35" i="6"/>
  <c r="G39" i="6" s="1"/>
  <c r="B57" i="2"/>
  <c r="G51" i="14"/>
  <c r="G55" i="14" s="1"/>
  <c r="F46" i="14"/>
  <c r="H220" i="2" s="1"/>
  <c r="G53" i="14"/>
  <c r="G52" i="14"/>
  <c r="G50" i="14"/>
  <c r="G25" i="18"/>
  <c r="H200" i="2"/>
  <c r="G26" i="18"/>
  <c r="H201" i="2"/>
  <c r="H199" i="2"/>
  <c r="F30" i="18"/>
  <c r="G27" i="18"/>
  <c r="H202" i="2"/>
  <c r="E187" i="2"/>
  <c r="F47" i="16"/>
  <c r="G69" i="15"/>
  <c r="H179" i="2"/>
  <c r="F71" i="15"/>
  <c r="H175" i="2"/>
  <c r="G68" i="15"/>
  <c r="H178" i="2"/>
  <c r="G67" i="15"/>
  <c r="H177" i="2"/>
  <c r="E175" i="2"/>
  <c r="F58" i="15"/>
  <c r="E178" i="2"/>
  <c r="G55" i="15"/>
  <c r="E171" i="2"/>
  <c r="F49" i="15"/>
  <c r="E172" i="2" s="1"/>
  <c r="H223" i="2"/>
  <c r="F55" i="14"/>
  <c r="E163" i="2"/>
  <c r="F82" i="13"/>
  <c r="E166" i="2"/>
  <c r="G79" i="13"/>
  <c r="G49" i="6"/>
  <c r="E58" i="2"/>
  <c r="F69" i="5"/>
  <c r="G111" i="17"/>
  <c r="E152" i="2"/>
  <c r="G124" i="17"/>
  <c r="H152" i="2"/>
  <c r="G114" i="17"/>
  <c r="E155" i="2"/>
  <c r="G125" i="17"/>
  <c r="H153" i="2"/>
  <c r="H151" i="2"/>
  <c r="F129" i="17"/>
  <c r="G127" i="17"/>
  <c r="H155" i="2"/>
  <c r="G112" i="17"/>
  <c r="E153" i="2"/>
  <c r="H5" i="2"/>
  <c r="G126" i="17"/>
  <c r="H154" i="2"/>
  <c r="B152" i="2"/>
  <c r="G98" i="17"/>
  <c r="B153" i="2"/>
  <c r="G99" i="17"/>
  <c r="B154" i="2"/>
  <c r="G100" i="17"/>
  <c r="B155" i="2"/>
  <c r="G101" i="17"/>
  <c r="B164" i="2"/>
  <c r="F69" i="13"/>
  <c r="G67" i="13"/>
  <c r="B167" i="2"/>
  <c r="G68" i="10"/>
  <c r="H116" i="2"/>
  <c r="G71" i="10"/>
  <c r="H119" i="2"/>
  <c r="F73" i="10"/>
  <c r="H115" i="2"/>
  <c r="G70" i="10"/>
  <c r="H118" i="2"/>
  <c r="G69" i="10"/>
  <c r="H117" i="2"/>
  <c r="G55" i="10"/>
  <c r="E116" i="2"/>
  <c r="G56" i="10"/>
  <c r="E117" i="2"/>
  <c r="G58" i="10"/>
  <c r="E119" i="2"/>
  <c r="E115" i="2"/>
  <c r="F60" i="10"/>
  <c r="G57" i="10"/>
  <c r="E118" i="2"/>
  <c r="G44" i="10"/>
  <c r="B118" i="2"/>
  <c r="B4" i="2"/>
  <c r="F137" i="8"/>
  <c r="E76" i="2" s="1"/>
  <c r="F150" i="8"/>
  <c r="H76" i="2" s="1"/>
  <c r="G131" i="8"/>
  <c r="G142" i="8"/>
  <c r="E81" i="2"/>
  <c r="G154" i="8"/>
  <c r="H80" i="2"/>
  <c r="G144" i="8"/>
  <c r="E83" i="2"/>
  <c r="G156" i="8"/>
  <c r="H82" i="2"/>
  <c r="G143" i="8"/>
  <c r="E82" i="2"/>
  <c r="G129" i="8"/>
  <c r="B81" i="2"/>
  <c r="G130" i="8"/>
  <c r="B82" i="2"/>
  <c r="H79" i="2"/>
  <c r="F159" i="8"/>
  <c r="G128" i="8"/>
  <c r="B80" i="2"/>
  <c r="F133" i="8"/>
  <c r="E5" i="2"/>
  <c r="E79" i="2"/>
  <c r="F146" i="8"/>
  <c r="G157" i="8"/>
  <c r="H83" i="2"/>
  <c r="G155" i="8"/>
  <c r="H81" i="2"/>
  <c r="G141" i="8"/>
  <c r="E80" i="2"/>
  <c r="E139" i="2"/>
  <c r="F108" i="12"/>
  <c r="H143" i="2"/>
  <c r="G119" i="12"/>
  <c r="H139" i="2"/>
  <c r="F121" i="12"/>
  <c r="E142" i="2"/>
  <c r="G105" i="12"/>
  <c r="G102" i="12"/>
  <c r="G106" i="12"/>
  <c r="E143" i="2"/>
  <c r="H142" i="2"/>
  <c r="G118" i="12"/>
  <c r="E20" i="2"/>
  <c r="G73" i="4"/>
  <c r="G78" i="4" s="1"/>
  <c r="H20" i="2"/>
  <c r="H15" i="2"/>
  <c r="H3" i="2" s="1"/>
  <c r="F69" i="4"/>
  <c r="H16" i="2" s="1"/>
  <c r="F78" i="4"/>
  <c r="G61" i="4"/>
  <c r="G65" i="4" s="1"/>
  <c r="E21" i="2"/>
  <c r="F65" i="4"/>
  <c r="G47" i="4"/>
  <c r="B20" i="2"/>
  <c r="F52" i="4"/>
  <c r="G49" i="4"/>
  <c r="B22" i="2"/>
  <c r="G48" i="4"/>
  <c r="B21" i="2"/>
  <c r="G20" i="11"/>
  <c r="G25" i="11" s="1"/>
  <c r="F25" i="11"/>
  <c r="F39" i="6"/>
  <c r="F36" i="19"/>
  <c r="G31" i="19"/>
  <c r="G36" i="19" s="1"/>
  <c r="G24" i="18"/>
  <c r="F116" i="17"/>
  <c r="G110" i="17"/>
  <c r="G123" i="17"/>
  <c r="G65" i="15"/>
  <c r="G67" i="10"/>
  <c r="G54" i="10"/>
  <c r="G42" i="10"/>
  <c r="G47" i="10" s="1"/>
  <c r="F47" i="10"/>
  <c r="G140" i="8"/>
  <c r="G153" i="8"/>
  <c r="F66" i="7"/>
  <c r="G60" i="7"/>
  <c r="G66" i="7" s="1"/>
  <c r="F53" i="7"/>
  <c r="G73" i="7"/>
  <c r="G53" i="7"/>
  <c r="F52" i="6"/>
  <c r="G46" i="6"/>
  <c r="G63" i="5"/>
  <c r="G69" i="5" s="1"/>
  <c r="G49" i="19" l="1"/>
  <c r="G58" i="15"/>
  <c r="G71" i="15"/>
  <c r="G45" i="15"/>
  <c r="G82" i="13"/>
  <c r="G69" i="13"/>
  <c r="B11" i="2"/>
  <c r="G73" i="10"/>
  <c r="H9" i="2"/>
  <c r="G25" i="9"/>
  <c r="G79" i="7"/>
  <c r="G30" i="18"/>
  <c r="H11" i="2"/>
  <c r="G129" i="17"/>
  <c r="G116" i="17"/>
  <c r="G60" i="10"/>
  <c r="G52" i="6"/>
  <c r="H4" i="2"/>
  <c r="G103" i="17"/>
  <c r="B9" i="2"/>
  <c r="B8" i="2"/>
  <c r="H8" i="2"/>
  <c r="G159" i="8"/>
  <c r="H7" i="2"/>
  <c r="B10" i="2"/>
  <c r="G146" i="8"/>
  <c r="H10" i="2"/>
  <c r="G133" i="8"/>
  <c r="G108" i="12"/>
  <c r="G121" i="12"/>
  <c r="G52" i="4"/>
  <c r="G100" i="20" l="1"/>
  <c r="F201" i="20" s="1"/>
  <c r="F100" i="20"/>
  <c r="F196" i="20" s="1"/>
  <c r="E89" i="2" s="1"/>
  <c r="F194" i="20" l="1"/>
  <c r="E87" i="2" s="1"/>
  <c r="E3" i="2" s="1"/>
  <c r="E94" i="2"/>
  <c r="E10" i="2" s="1"/>
  <c r="G201" i="20"/>
  <c r="F202" i="20"/>
  <c r="F198" i="20"/>
  <c r="F200" i="20"/>
  <c r="F195" i="20"/>
  <c r="E88" i="2" s="1"/>
  <c r="E4" i="2" s="1"/>
  <c r="F199" i="20"/>
  <c r="E93" i="2" l="1"/>
  <c r="E9" i="2" s="1"/>
  <c r="G200" i="20"/>
  <c r="E92" i="2"/>
  <c r="E8" i="2" s="1"/>
  <c r="G199" i="20"/>
  <c r="F204" i="20"/>
  <c r="E91" i="2"/>
  <c r="E7" i="2" s="1"/>
  <c r="G198" i="20"/>
  <c r="E95" i="2"/>
  <c r="E11" i="2" s="1"/>
  <c r="G202" i="20"/>
  <c r="G204" i="20" l="1"/>
</calcChain>
</file>

<file path=xl/sharedStrings.xml><?xml version="1.0" encoding="utf-8"?>
<sst xmlns="http://schemas.openxmlformats.org/spreadsheetml/2006/main" count="2839" uniqueCount="1818">
  <si>
    <t>COTS Business Requirements Summary Table</t>
  </si>
  <si>
    <t>PR Specific Business Requirements Summary Table</t>
  </si>
  <si>
    <t>Bonus Business Requirements Summary Table</t>
  </si>
  <si>
    <t>Total Requirements</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</si>
  <si>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</si>
  <si>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</si>
  <si>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</si>
  <si>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</si>
  <si>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</si>
  <si>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</si>
  <si>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</si>
  <si>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Accounting COTS</t>
  </si>
  <si>
    <t>Accounting PR Specific</t>
  </si>
  <si>
    <t>Accounting Bonus</t>
  </si>
  <si>
    <t>Total Questions</t>
  </si>
  <si>
    <t>Total Possible Score</t>
  </si>
  <si>
    <t>SCORE TOTAL</t>
  </si>
  <si>
    <t>I - Included with COTS</t>
  </si>
  <si>
    <t>IN - Included by UAT (no cost)</t>
  </si>
  <si>
    <t>IC - Included by UAT (with cost)</t>
  </si>
  <si>
    <t>N- Cannot Meet</t>
  </si>
  <si>
    <t>No Answer</t>
  </si>
  <si>
    <t>Amendments COTS</t>
  </si>
  <si>
    <t>Amendments PR Specific</t>
  </si>
  <si>
    <t>Amendments Bonus</t>
  </si>
  <si>
    <t>Annotations COTS</t>
  </si>
  <si>
    <t>Annotations PR Specific</t>
  </si>
  <si>
    <t>Annotations Bonus</t>
  </si>
  <si>
    <t>No COTS Rules for Annotations</t>
  </si>
  <si>
    <t>No Bonus Rules for Annotations</t>
  </si>
  <si>
    <t>Back Data Entry COTS</t>
  </si>
  <si>
    <t>Back Data Entry PR Specific</t>
  </si>
  <si>
    <t>Back Data Entry Bonus</t>
  </si>
  <si>
    <t>No Bonus Rules for Back Data Entry</t>
  </si>
  <si>
    <t xml:space="preserve">Birth Death Cross Match COTS </t>
  </si>
  <si>
    <t>Birth Death Cross Match PR Specific</t>
  </si>
  <si>
    <t>Birth Death Cross Match Bonus</t>
  </si>
  <si>
    <t>Birth COTS</t>
  </si>
  <si>
    <t>Birth PR Specific</t>
  </si>
  <si>
    <t>Birth Bonus</t>
  </si>
  <si>
    <t>Death COTS</t>
  </si>
  <si>
    <t>Death PR Specific</t>
  </si>
  <si>
    <t>Death Bonus</t>
  </si>
  <si>
    <t>Data Extract COTS</t>
  </si>
  <si>
    <t>Data Extract PR Specific</t>
  </si>
  <si>
    <t>Data Extract Bonus</t>
  </si>
  <si>
    <t>No PR Specific Rules for Data Extract</t>
  </si>
  <si>
    <t>No Bonus Rules for Data Extract</t>
  </si>
  <si>
    <t>Delayed Birth COTS</t>
  </si>
  <si>
    <t>Delayed Birth PR Specific</t>
  </si>
  <si>
    <t>Delayed Birth Bonus</t>
  </si>
  <si>
    <t>Fetal Death COTS</t>
  </si>
  <si>
    <t>Fetal Death PR Specific</t>
  </si>
  <si>
    <t>Fetal Death Bonus</t>
  </si>
  <si>
    <t>No PR Specific Rules for Fetal Death</t>
  </si>
  <si>
    <t>No Bonus Rules for Fetal Death</t>
  </si>
  <si>
    <t>Inventory COTS</t>
  </si>
  <si>
    <t>Inventory PR Specific</t>
  </si>
  <si>
    <t>Inventory Bonus</t>
  </si>
  <si>
    <t>No COTS Rules for Inventory</t>
  </si>
  <si>
    <t>Point of Sale COTS</t>
  </si>
  <si>
    <t>Point of Sale PR Specific</t>
  </si>
  <si>
    <t>Point of Sale Bonus</t>
  </si>
  <si>
    <t>Marriage and Divorce COTS</t>
  </si>
  <si>
    <t>Marriage and Divorce PR Specific</t>
  </si>
  <si>
    <t>Marriage and Divorce Bonus</t>
  </si>
  <si>
    <t>No Bonus Rules for Marriage and Divorce</t>
  </si>
  <si>
    <t>New User Setup COTS</t>
  </si>
  <si>
    <t>New User Setup PR Specific</t>
  </si>
  <si>
    <t xml:space="preserve">New User Bonus </t>
  </si>
  <si>
    <t>Out of State COTS</t>
  </si>
  <si>
    <t>Out of State PR Specific</t>
  </si>
  <si>
    <t>Out of State Bonus</t>
  </si>
  <si>
    <t>No Bonus Rules for Out of State</t>
  </si>
  <si>
    <t>Query Cycle COTS</t>
  </si>
  <si>
    <t>Query Cycle PR Specific</t>
  </si>
  <si>
    <t xml:space="preserve">Query Cycle Bonus </t>
  </si>
  <si>
    <t>No COTS Rules for Query Cycle</t>
  </si>
  <si>
    <t>No PR Specific Rules for Query Cycle</t>
  </si>
  <si>
    <t>Registration COTS</t>
  </si>
  <si>
    <t>Registration PR Specific</t>
  </si>
  <si>
    <t>Registration Bonus</t>
  </si>
  <si>
    <t>No Bonus Rules for Registration</t>
  </si>
  <si>
    <t>Maternal Death COTS</t>
  </si>
  <si>
    <t>Maternal Death PR Specific</t>
  </si>
  <si>
    <t>Maternal Death Bonus</t>
  </si>
  <si>
    <t>No COTS Rules for Maternal Death</t>
  </si>
  <si>
    <t>No PR Specific Rules for Maternal Death</t>
  </si>
  <si>
    <t>List Validations:</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</si>
  <si>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</si>
  <si>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</si>
  <si>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</si>
  <si>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</si>
  <si>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</si>
  <si>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</si>
  <si>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</si>
  <si>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</si>
  <si>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</si>
  <si>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</si>
  <si>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</si>
  <si>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</si>
  <si>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</si>
  <si>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</si>
  <si>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BUSINESS PROCESS:  POINT OF SALE - ACCOUNTING and BILLABLE ACCOUNT INVOICING</t>
  </si>
  <si>
    <t xml:space="preserve">If you are unable to provide any of the COTS requirements as listed in Attachment B: Section 7.2.37, please indicate the specific rule below and respond using the included drop down list.  </t>
  </si>
  <si>
    <t>Ref #</t>
  </si>
  <si>
    <t>Business Rule Name</t>
  </si>
  <si>
    <t>Business Rule Description</t>
  </si>
  <si>
    <t>Vendor Response</t>
  </si>
  <si>
    <t>Comments</t>
  </si>
  <si>
    <t>POINT OF SALE - ACCOUNTING - PUERTO RICO SPECIFIC BUSINESS RULES</t>
  </si>
  <si>
    <t>Respondents must provide an answer for the following sections.  Please select from the drop down in the column entitled "Vendor Response"  Not  include cost information in this appendix.</t>
  </si>
  <si>
    <t>ACCOUNTING</t>
  </si>
  <si>
    <t>APR-1</t>
  </si>
  <si>
    <t>Online Portal Listed Separately</t>
  </si>
  <si>
    <t xml:space="preserve">Transactions from online portals are listed separately by event and are counted as drawer funds. </t>
  </si>
  <si>
    <t>APR-2</t>
  </si>
  <si>
    <t>Online Portals Deposit to Jurisdiction's Account</t>
  </si>
  <si>
    <t xml:space="preserve">Payment received through online portals may be deposited directly into the Jurisdiction account. A deposit slip is not needed. </t>
  </si>
  <si>
    <t>APR-3</t>
  </si>
  <si>
    <t>Reconcile Online Portals</t>
  </si>
  <si>
    <t>The total transaction amounts received from the online portals are balanced against payments received from the online portal.</t>
  </si>
  <si>
    <t>APR-4</t>
  </si>
  <si>
    <t>Online Portal Report</t>
  </si>
  <si>
    <t xml:space="preserve">The system allows a user to run a report on a Jurisdiction-defined timeframe to reconcile the payments received from each online portal that have been directly deposited in the Jurisdiction's account. </t>
  </si>
  <si>
    <t>APR-5</t>
  </si>
  <si>
    <t>Online Portal Sales Report</t>
  </si>
  <si>
    <t>The system generates a report showing all online portal sales for a Jurisdiction-defined period.</t>
  </si>
  <si>
    <t>GOVERNMENT SEARCH INVOICING</t>
  </si>
  <si>
    <t>APR-6</t>
  </si>
  <si>
    <t>View Tracking</t>
  </si>
  <si>
    <t>The system tracks record views in a way that can be summarized to invoice for payment.</t>
  </si>
  <si>
    <t>APR-7</t>
  </si>
  <si>
    <t>Generate Invoice</t>
  </si>
  <si>
    <t>The system generates an invoice for records viewed.</t>
  </si>
  <si>
    <t>APR-8</t>
  </si>
  <si>
    <t>Invoice Format</t>
  </si>
  <si>
    <t>The invoice format for government agency views may be different than the invoice used for other billable accounts.</t>
  </si>
  <si>
    <t>APR-9</t>
  </si>
  <si>
    <t>Format Jurisdiction-Defined</t>
  </si>
  <si>
    <t>The format of the invoice is jurisdiction defined and configurable.</t>
  </si>
  <si>
    <t>APR-10</t>
  </si>
  <si>
    <t>Pay Down Account</t>
  </si>
  <si>
    <t>Accounts for viewing records may be setup as a pay down account with a balance at the start of the fiscal year.</t>
  </si>
  <si>
    <t>POINT OF SALE - ACCOUNTING - BONUS BUSINESS RULES</t>
  </si>
  <si>
    <t>Respondents must provide an answer for the following section.  Please select from the drop down in the column entitled "Vendor Response"  Not  include cost information in this appendix.</t>
  </si>
  <si>
    <t>AB-1</t>
  </si>
  <si>
    <t>Review Potential Refunds</t>
  </si>
  <si>
    <t>A user can select and review a list of all requests for which a refund has been requested.</t>
  </si>
  <si>
    <t>AB-2</t>
  </si>
  <si>
    <t>Final Refund List</t>
  </si>
  <si>
    <t>The user can produce a refund list.</t>
  </si>
  <si>
    <t>AB-3</t>
  </si>
  <si>
    <t>Remove Items from Refund List</t>
  </si>
  <si>
    <t>The user can remove items from the refund list.</t>
  </si>
  <si>
    <t>AB-4</t>
  </si>
  <si>
    <t>Excluded Refunds Closed</t>
  </si>
  <si>
    <t>Items removed from the refund list are excluded from future refund lists.</t>
  </si>
  <si>
    <t>Cots Score</t>
  </si>
  <si>
    <t>Total</t>
  </si>
  <si>
    <t>Puerto Rico Score</t>
  </si>
  <si>
    <t>Bonus Score</t>
  </si>
  <si>
    <t>BUSINESS PROCESS:  AMENDMENTS</t>
  </si>
  <si>
    <t xml:space="preserve">If you are unable to provide any of the COTS requirements as listed in Attachment B: Section 7.2.25, please indicate the specific rule below and respond using the included drop down list.  </t>
  </si>
  <si>
    <t>AMENDMENTS - PUERTO RICO SPECIFIC BUSINESS RULES</t>
  </si>
  <si>
    <t>AMEND A REGISTERED RECORD</t>
  </si>
  <si>
    <t>ACPR-1</t>
  </si>
  <si>
    <t>Print "Amended" On or Off</t>
  </si>
  <si>
    <t>The System allows an authorized user to turn the functionality to print "Amended" on a certified record on or off.</t>
  </si>
  <si>
    <t>ACPR-2</t>
  </si>
  <si>
    <t>Forensics Amends Forensics records</t>
  </si>
  <si>
    <t>Forensics can only amend Forenics records. Authorized Central Office users can grant Forensics access to amend a registered record that was not registered by Forensics.</t>
  </si>
  <si>
    <t>Rules for Gender Change</t>
  </si>
  <si>
    <t>ACPR-3</t>
  </si>
  <si>
    <t>Only Gender Field Open</t>
  </si>
  <si>
    <t>During a gender change amendment, only the gender field can be changed on the record.</t>
  </si>
  <si>
    <t>ACPR-4</t>
  </si>
  <si>
    <t>Gender Change Field</t>
  </si>
  <si>
    <t>The system allows the gender to be different than sex on a birth record.</t>
  </si>
  <si>
    <t>AMENDMENTS - BONUS BUSINESS RULES</t>
  </si>
  <si>
    <t>EVRS USER CREATES AN AMENDMENT</t>
  </si>
  <si>
    <t>ACB-1</t>
  </si>
  <si>
    <t>Message to Requestor</t>
  </si>
  <si>
    <t xml:space="preserve">The system sends a message electronically to the system user that requested the amendment to alert them of errors that need to be fixed. </t>
  </si>
  <si>
    <t>ACB-2</t>
  </si>
  <si>
    <t>Notify Funeral Establishment of Processed Amendment</t>
  </si>
  <si>
    <t>A funeral establishment is notified when a requested amendment to demographic information on a record they own is processed.</t>
  </si>
  <si>
    <t>BUSINESS PROCESS:  ANNOTATIONS</t>
  </si>
  <si>
    <t>ANNOTATIONS - PUERTO RICO SPECIFIC BUSINESS RULES</t>
  </si>
  <si>
    <t xml:space="preserve">ANNOTATIONS  </t>
  </si>
  <si>
    <t>ANNPR-1</t>
  </si>
  <si>
    <t>Central Office Only</t>
  </si>
  <si>
    <t>Annotations can only be processed by authorized users at the Central Office.</t>
  </si>
  <si>
    <t>ANNPR-2</t>
  </si>
  <si>
    <t>Screens Jurisdiction Defined</t>
  </si>
  <si>
    <t>Annotation screens are Jurisdiction defined.</t>
  </si>
  <si>
    <t>ANNPR-3</t>
  </si>
  <si>
    <t>Incomplete Queue</t>
  </si>
  <si>
    <t>The system provides a queue for all open annotations.</t>
  </si>
  <si>
    <t>ANNPR-4</t>
  </si>
  <si>
    <t>Processing a Queue</t>
  </si>
  <si>
    <t>The system allows more than one person to process records from the same queue at a time.</t>
  </si>
  <si>
    <t>ANNPR-5</t>
  </si>
  <si>
    <t>Source of Annotation</t>
  </si>
  <si>
    <t>The system provides a way for the user to indicate that a court order was received directly from a court house for processing.</t>
  </si>
  <si>
    <t>ANNPR-6</t>
  </si>
  <si>
    <t>Court Order or Documentation Required</t>
  </si>
  <si>
    <t>The system requires a court order or public deed for an annotation.</t>
  </si>
  <si>
    <t>ANNPR-7</t>
  </si>
  <si>
    <t>Court Doesn't Require Payment</t>
  </si>
  <si>
    <t>If the annotation was received directly from a court, payment is not required to process the annotation.</t>
  </si>
  <si>
    <t>ANNPR-8</t>
  </si>
  <si>
    <t>Do Not Issue Flag</t>
  </si>
  <si>
    <t>If the annotation was from a court house and no payment was received for processing, the emancipation is flagged "Do Not Issue".</t>
  </si>
  <si>
    <t>ANNPR-9</t>
  </si>
  <si>
    <t>Pending Queue</t>
  </si>
  <si>
    <t>The system will provide a Pending Queue for all requests waiting further information or investigation.</t>
  </si>
  <si>
    <t>ANNPR-10</t>
  </si>
  <si>
    <t>Emancipation Record</t>
  </si>
  <si>
    <t>The system supports creating emancipation records that are not linked to an existing birth record.</t>
  </si>
  <si>
    <t>ANNPR-11</t>
  </si>
  <si>
    <t>Establish Connection Later</t>
  </si>
  <si>
    <t>Emancipations created without a birth record can be linked to a birth record if a delayed birth registration is completed at a later time.</t>
  </si>
  <si>
    <t>ANNPR-12</t>
  </si>
  <si>
    <t>Read-Only</t>
  </si>
  <si>
    <t>Current information is displayed in a read-only format; the original fields are locked.</t>
  </si>
  <si>
    <t>ANNPR-13</t>
  </si>
  <si>
    <t>Changes Depend on Annotation Type</t>
  </si>
  <si>
    <t>The fields available to the user depends on the annotation type.</t>
  </si>
  <si>
    <t>ANNPR-14</t>
  </si>
  <si>
    <t>Annotations are Additional Fields</t>
  </si>
  <si>
    <t>Fields for annotations are only available when an annotation is being processed. The fields are unavailable during registration or amendments.</t>
  </si>
  <si>
    <t>ANNPR-15</t>
  </si>
  <si>
    <t>Delayed Indicator</t>
  </si>
  <si>
    <t>If an amendment is processed on a record on which there is a "delayed" indicator, the amendment is processed without resetting the "delayed" flag.</t>
  </si>
  <si>
    <t>ANNPR-16</t>
  </si>
  <si>
    <t>Visual Cue for Items Selected for Update</t>
  </si>
  <si>
    <t>The system provides a way for the user to know which changes on an annotation request have been made and which have not been made.</t>
  </si>
  <si>
    <t>ANNPR-17</t>
  </si>
  <si>
    <t>New Values</t>
  </si>
  <si>
    <t>An open field is displayed next to or below each piece of data that can be added to allow the user to enter the new value.</t>
  </si>
  <si>
    <t>ANNPR-18</t>
  </si>
  <si>
    <t>Change History</t>
  </si>
  <si>
    <t>Annotations on registered records trigger the creation of a change history record. The fields are Jurisdiction defined and includes but are not limited to added data, date of the change, person requesting change and person approving change, if applicable.</t>
  </si>
  <si>
    <t>ANNPR-19</t>
  </si>
  <si>
    <t>Emancipated Indicator</t>
  </si>
  <si>
    <t>If an emancipation is processed on a birth record, the system marks the record as "emancipated."</t>
  </si>
  <si>
    <t>ANNPR-20</t>
  </si>
  <si>
    <t>Emancipation Number</t>
  </si>
  <si>
    <t>The system applies a unique Emancipation Number to each emancipation transaction. Emancipations are numbered beginning with 1 each year, regardless of whether there is a PR birth to link with the emancipation.</t>
  </si>
  <si>
    <t>ANNPR-21</t>
  </si>
  <si>
    <t>AKA Number</t>
  </si>
  <si>
    <t>The system applies a unique Alias Number to each alias transaction. Numbers begin with 1 each year.</t>
  </si>
  <si>
    <t>ANNPR-22</t>
  </si>
  <si>
    <t>Supporting Documents Attached</t>
  </si>
  <si>
    <t>The system allows the user to indicate what supporting documents are attached.</t>
  </si>
  <si>
    <t>ANNPR-23</t>
  </si>
  <si>
    <t>Selection List of Supporting Documentation</t>
  </si>
  <si>
    <t>The system provides the user with a selection list from which to select the supporting documentation presented by the requestor. The list is specific to the annotation type.</t>
  </si>
  <si>
    <t>ANNPR-24</t>
  </si>
  <si>
    <t>Allow Comments with Document List</t>
  </si>
  <si>
    <t>The system allows the user to enter notes about the documents listed.</t>
  </si>
  <si>
    <t>ANNPR-25</t>
  </si>
  <si>
    <t xml:space="preserve">Associate Documents with Annotation </t>
  </si>
  <si>
    <t>The scanned documents are automatically associated with the original record for which an annotation has been requested.</t>
  </si>
  <si>
    <t>ANNPR-26</t>
  </si>
  <si>
    <t>Associate Document with Annotated Record</t>
  </si>
  <si>
    <t>When the annotation is finalized, the associated documents are linked with the registered record that was annotated.</t>
  </si>
  <si>
    <t>ANNPR-27</t>
  </si>
  <si>
    <t>Date Annotated</t>
  </si>
  <si>
    <t>The date the annotation is complete is auto-populated from the system date.</t>
  </si>
  <si>
    <t>ANNPR-28</t>
  </si>
  <si>
    <t>Mark Complete</t>
  </si>
  <si>
    <t>The system requires a specific action to mark the annotation complete.</t>
  </si>
  <si>
    <t>ANNPR-29</t>
  </si>
  <si>
    <t>Record Leaves Queue</t>
  </si>
  <si>
    <t>Once the record is complete, it leaves the queue and is ready for Issuance.</t>
  </si>
  <si>
    <t>ANNPR-30</t>
  </si>
  <si>
    <t>Queue for Vault</t>
  </si>
  <si>
    <t>Once the annotation is complete, the record is queued for the vault.</t>
  </si>
  <si>
    <t>ANNPR-31</t>
  </si>
  <si>
    <t>Print Vault Report</t>
  </si>
  <si>
    <t xml:space="preserve">The system prints a vault report of changes made on the record. </t>
  </si>
  <si>
    <t>ANNPR-32</t>
  </si>
  <si>
    <t>Vault Report</t>
  </si>
  <si>
    <t xml:space="preserve">The functionality for queueing at the vault and printing a report may be turned on or off by the Central Office. </t>
  </si>
  <si>
    <t>ANNPR-33</t>
  </si>
  <si>
    <t>Link Annotation to Original Record</t>
  </si>
  <si>
    <t xml:space="preserve">Annotation records are linked to the original record. </t>
  </si>
  <si>
    <t>ANNPR-34</t>
  </si>
  <si>
    <t>Automatically Remove "Do Not Issue" Indicator</t>
  </si>
  <si>
    <t>The "Do Not Issue" indicator is automatically removed when the annotation is complete.</t>
  </si>
  <si>
    <t>ANNPR-35</t>
  </si>
  <si>
    <t>Old Record Includes Annotation Number</t>
  </si>
  <si>
    <t>The system can identify which request caused a system record to be annotated and the data that was changed in the record based on that specific request.</t>
  </si>
  <si>
    <t>ANNPR-36</t>
  </si>
  <si>
    <t>New Record Viewable</t>
  </si>
  <si>
    <t>When the annotation has been fully processed, the new record is available to all authorized users.</t>
  </si>
  <si>
    <t>ANNPR-37</t>
  </si>
  <si>
    <t>Future Searches</t>
  </si>
  <si>
    <t>All future searches return the modified record.</t>
  </si>
  <si>
    <t>ANNPR-38</t>
  </si>
  <si>
    <t>Prompt for Back Data Entry</t>
  </si>
  <si>
    <t>The system prompts the user to send a record for back data entry if the record is incomplete when s/he attempts to create an annotation.</t>
  </si>
  <si>
    <t>ANNPR-39</t>
  </si>
  <si>
    <t>Annotate Legacy Records</t>
  </si>
  <si>
    <t>Once all information on a record is entered into the system through back data entry, the system allows the user to annotate the record.</t>
  </si>
  <si>
    <t>ANNPR-40</t>
  </si>
  <si>
    <t xml:space="preserve">Void After Annotation </t>
  </si>
  <si>
    <t xml:space="preserve">The system allows an authorized user to void an annotated record. </t>
  </si>
  <si>
    <t>Puerto Rico Specific Rules for Issuance</t>
  </si>
  <si>
    <t>ANNPR-41</t>
  </si>
  <si>
    <t>Annotation Printing</t>
  </si>
  <si>
    <t>Once an annotation is registered, the annotation prints in a designated location on certified copies of birth certificates.</t>
  </si>
  <si>
    <t>ANNPR-42</t>
  </si>
  <si>
    <t>Printing Location</t>
  </si>
  <si>
    <t>The location where the annotation prints on the short and long forms is Jurisdiction defined.</t>
  </si>
  <si>
    <t>ANNPR-43</t>
  </si>
  <si>
    <t>Printing Option</t>
  </si>
  <si>
    <t>The option to print the annotation on the record can be turned on and off.</t>
  </si>
  <si>
    <t>ANNPR-44</t>
  </si>
  <si>
    <t>Dynamic Forms</t>
  </si>
  <si>
    <t>If an alias/AKA was added to a birth record, the short form is issued in a modified layout that includes a header as well as the names for the alias/AKA that was added.</t>
  </si>
  <si>
    <t>ANNPR-45</t>
  </si>
  <si>
    <t>Emancipation Annotation Prints Until 21</t>
  </si>
  <si>
    <t>Emancipation annotations only print on certified birth certificates until the registrant is age 21 years old.</t>
  </si>
  <si>
    <t>Puerto Rico Specific Rules for Emancipations</t>
  </si>
  <si>
    <t>ANNPR-46</t>
  </si>
  <si>
    <t>Payment for Emancipations</t>
  </si>
  <si>
    <t>Payment must be receipted prior to issuing a certified copy of emancipation documents.</t>
  </si>
  <si>
    <t>ANNPR-47</t>
  </si>
  <si>
    <t>Issue Emancipation Order</t>
  </si>
  <si>
    <t>Once an emancipation is registered, a certified copy of the emancipation order can be issued by the Central Office.</t>
  </si>
  <si>
    <t>BUSINESS PROCESS:  BACK DATA ENTRY</t>
  </si>
  <si>
    <t xml:space="preserve">If you are unable to provide any of the COTS requirements as listed in Attachment B: Section 7.2.63, please indicate the specific rule below and respond using the included drop down list.  </t>
  </si>
  <si>
    <t>BACK DATA ENTRY - PUERTO RICO SPECIFIC BUSINESS RULES</t>
  </si>
  <si>
    <t>BACK DATA ENTRY</t>
  </si>
  <si>
    <t>BDEPR-1</t>
  </si>
  <si>
    <t>Print Formats</t>
  </si>
  <si>
    <t>The system provides the user with the option of printing a legacy record of any event type in the format defined by the Jurisdiction.</t>
  </si>
  <si>
    <t>BDEPR-2</t>
  </si>
  <si>
    <t>Print from Image</t>
  </si>
  <si>
    <t xml:space="preserve">The system provides the user with the option of printing a legacy record of any event type from an image. </t>
  </si>
  <si>
    <t>BDEPR-3</t>
  </si>
  <si>
    <t>Legacy Records Backfilled</t>
  </si>
  <si>
    <t>Legacy records that have been backfilled can print from the image in the system or directly from the data record.</t>
  </si>
  <si>
    <t>BDEPR-4</t>
  </si>
  <si>
    <t>Legacy Records Not Backfilled</t>
  </si>
  <si>
    <t>Legacy records that have not been backfilled print from the image in the system.</t>
  </si>
  <si>
    <t>BDEPR-5</t>
  </si>
  <si>
    <t>Flag to Print Copies from Electronic Record</t>
  </si>
  <si>
    <t>The system allows a user to flag a legacy record as "all data entered" so that future issuance is from the electronic record instead of the record image.</t>
  </si>
  <si>
    <t>BDEPR-6</t>
  </si>
  <si>
    <t>Empty/"Null" are Blank  on Long Form</t>
  </si>
  <si>
    <t xml:space="preserve">When a record has empty/"null" data fields those fields print blank on the long form certified copy. </t>
  </si>
  <si>
    <t>BDEPR-7</t>
  </si>
  <si>
    <t>Multiple Pages</t>
  </si>
  <si>
    <t>The system recognizes legacy records that have multiple pages that need to be printed on security paper; the system captures all document control numbers related to the request.</t>
  </si>
  <si>
    <t>BDEPR-8</t>
  </si>
  <si>
    <t>Manually Issue</t>
  </si>
  <si>
    <t>A user may manually assign a DCN to a record, in the rare instance where a certified copy is issued manually. Records registered on paper are only maintained at the vault, which is in a separate location from any Demographic Registry offices. Standard issuance of legacy records will occur from an image or electronic record, if the electronic record is backfilled completely.</t>
  </si>
  <si>
    <t>BUSINESS PROCESS:  BIRTH DEATH CROSS MATCH</t>
  </si>
  <si>
    <t xml:space="preserve">If you are unable to provide any of the COTS requirements as listed in Attachment B: Section 7.2.52, please indicate the specific rule below and respond using the included drop down list.  </t>
  </si>
  <si>
    <t>BIRTH DEATH CROSS MATCH - PUERTO RICO SPECIFIC BUSINESS RULES</t>
  </si>
  <si>
    <t>BIRTH DEATH CROSS MATCH</t>
  </si>
  <si>
    <t>BDPR-1</t>
  </si>
  <si>
    <t>Matches with Index Record</t>
  </si>
  <si>
    <t>If a match is found with an Index record, the system places a flag on the index record and queues the flagged record for the vault.</t>
  </si>
  <si>
    <t>BDPR-2</t>
  </si>
  <si>
    <t>Jurisdiction Defined Schedule</t>
  </si>
  <si>
    <t>The Birth Death Cross Match may be scheduled to run on a Jurisdiction defined schedule.</t>
  </si>
  <si>
    <t>BIRTH DEATH CROSS MATCH - BONUS BUSINESS RULES</t>
  </si>
  <si>
    <t>BDB-1</t>
  </si>
  <si>
    <t xml:space="preserve">Queue for OOJ In-State Resident Birth </t>
  </si>
  <si>
    <t xml:space="preserve">The system provides a way for the Central Office to review OOJ birth and death records that do not match to a record in the system. </t>
  </si>
  <si>
    <t>BDB-2</t>
  </si>
  <si>
    <t xml:space="preserve">Queue Matched Fetal Death </t>
  </si>
  <si>
    <t>The system will queue any fetal death records that are found to have a corresponding birth record for action by the Central Office.</t>
  </si>
  <si>
    <t>BDB-3</t>
  </si>
  <si>
    <t>Place Records in Pending Queue</t>
  </si>
  <si>
    <t>Records that the user chooses to research further are placed in a pending queue. The "no match" flag is not removed from the record.</t>
  </si>
  <si>
    <t>BDB-4</t>
  </si>
  <si>
    <t>Display Enough Information to Determine Match</t>
  </si>
  <si>
    <t>The system displays enough information for the user to be able to determine if the records match.</t>
  </si>
  <si>
    <t>BDB-5</t>
  </si>
  <si>
    <t>Review Queue for "No Match"</t>
  </si>
  <si>
    <t>The system provides a way for the Central office to view matches with a threshold percentage indicating "not a match."</t>
  </si>
  <si>
    <t>BDB-6</t>
  </si>
  <si>
    <t>"No Match" Indicator</t>
  </si>
  <si>
    <t xml:space="preserve">The system provides a "no link"/"no match" filter so older deaths are removed from the Birth Death Cross Match process. </t>
  </si>
  <si>
    <t>BDB-7</t>
  </si>
  <si>
    <t>Quick Access to Records</t>
  </si>
  <si>
    <t>When a user is reviewing matches, the system provides a way for the user to easily open the birth and/or death records associated with the match.</t>
  </si>
  <si>
    <t>BDB-8</t>
  </si>
  <si>
    <t>Probabilistic Matching Jurisdiction Defined</t>
  </si>
  <si>
    <t xml:space="preserve">The threshold percentages are Jurisdiction defined. </t>
  </si>
  <si>
    <t>BDB-9</t>
  </si>
  <si>
    <t xml:space="preserve">Matching Criteria </t>
  </si>
  <si>
    <t>Matching criteria are Jurisdiction defined.</t>
  </si>
  <si>
    <t>BDB-10</t>
  </si>
  <si>
    <t xml:space="preserve">Bi-Directional Option </t>
  </si>
  <si>
    <t>The Birth Death Cross Match may be performed either through the system's birth or death module.</t>
  </si>
  <si>
    <t>BDB-11</t>
  </si>
  <si>
    <t>Queue of Death Records for Infants with No Corresponding Birth Record</t>
  </si>
  <si>
    <t>The system provides a way for the Central Office to review infant death records that have been received for which there are no matching birth records.</t>
  </si>
  <si>
    <t>BDB-12</t>
  </si>
  <si>
    <t>Fetal Death</t>
  </si>
  <si>
    <t xml:space="preserve">As part of the process, the system automatically searches for matching birth and fetal death records, but does not match them. </t>
  </si>
  <si>
    <t>BDB-13</t>
  </si>
  <si>
    <t>Flag Birth and Fetal Death</t>
  </si>
  <si>
    <t>If the system identifies matching birth and fetal death records during cross match, both records are flagged and placed in a queue for review by the Central Office. Upon review, a user may take appropriate actions to confirm which record is correct and void the incorrect record.</t>
  </si>
  <si>
    <t>BDB-14</t>
  </si>
  <si>
    <t>Reject Birth/Death Match</t>
  </si>
  <si>
    <t>The system provides the functionality to decline a birth/death match, despite a successful electronic match, and replace it with a selection of a different record.</t>
  </si>
  <si>
    <t>BDB-15</t>
  </si>
  <si>
    <t>Refuse Birth/Death Match</t>
  </si>
  <si>
    <t xml:space="preserve">The system provides the functionality to decline the birth/death match, despite a successful electronic match, and refuse a match with any record. </t>
  </si>
  <si>
    <t>BDB-16</t>
  </si>
  <si>
    <t>Birth Place Listed as "In-Jurisdiction" but Birth Record Not Found"</t>
  </si>
  <si>
    <t>If the birth place is listed as "in-Jurisdiction" but a birth record is not found, the system may allow the Central Office to select an indicator accepting the lack of a birth certificate and the system may not display this record again in cross match.</t>
  </si>
  <si>
    <t>BUSINESS PROCESS:  BIRTH</t>
  </si>
  <si>
    <t xml:space="preserve">If you are unable to provide any of the COTS requirements as listed in Attachment B: Section 7.2.15, please indicate the specific rule below and respond using the included drop down list.  </t>
  </si>
  <si>
    <t>BIRTH - PUERTO RICO SPECIFIC BUSINESS RULES</t>
  </si>
  <si>
    <t>BIRTH AT A FACILITY</t>
  </si>
  <si>
    <t>BPR-1</t>
  </si>
  <si>
    <t>Medical Fields Limited to Certifier Only</t>
  </si>
  <si>
    <t xml:space="preserve">The system does not allow users other than medical certifiers to enter the medical information on the birth record. </t>
  </si>
  <si>
    <t>BPR-2</t>
  </si>
  <si>
    <t>Low Birth Weight Baby Soft Edit</t>
  </si>
  <si>
    <t>The system provides soft edits upon birth data entry if baby weight is less than 500 grams.</t>
  </si>
  <si>
    <t>BPR-3</t>
  </si>
  <si>
    <t>Standard Birth Worksheets Available in English and Spanish</t>
  </si>
  <si>
    <t>The system provides the parent and facility worksheets in English and Spanish.</t>
  </si>
  <si>
    <t>BPR-4</t>
  </si>
  <si>
    <t>Capture Race and Ethnicity of Child</t>
  </si>
  <si>
    <t>The system provides the standard set of race and ethnicity fields to be completed for the child.</t>
  </si>
  <si>
    <t>BPR-5</t>
  </si>
  <si>
    <t>Send  Child's Race Ethnicity</t>
  </si>
  <si>
    <t>The system exports the child's race and ethnicity information in an SSA-defined format along with the parents' request to obtain a SSN for the child.</t>
  </si>
  <si>
    <t>BPR-6</t>
  </si>
  <si>
    <t>Surrogacy Indicator</t>
  </si>
  <si>
    <t>The system provides a surrogacy indicator.</t>
  </si>
  <si>
    <t>BPR-7</t>
  </si>
  <si>
    <t>Surrogate Birth Intentional Parents</t>
  </si>
  <si>
    <t>If the indicator is selected, additional pages are available to capture the information of the intentional parent (e.g., legal mother).</t>
  </si>
  <si>
    <t>BPR-8</t>
  </si>
  <si>
    <t xml:space="preserve">Attach Evidence </t>
  </si>
  <si>
    <t xml:space="preserve">If the surrogacy indicator is selected, the system prompts the user to attach the sworn statement of the intentional parents and surrogacy contract to the record. </t>
  </si>
  <si>
    <t>BPR-9</t>
  </si>
  <si>
    <t>Evidence is Required</t>
  </si>
  <si>
    <t>If the surrogacy checkbox is selected, an edit requires both the sworn statement and surrogacy contract to be uploaded to the record prior to submission for registration.</t>
  </si>
  <si>
    <t>BPR-10</t>
  </si>
  <si>
    <t>Past Due Message</t>
  </si>
  <si>
    <t xml:space="preserve">When a facility user logs on, the system will provide a message (preferably a pop up message) indicating that there are records that are over five (5) days old. </t>
  </si>
  <si>
    <t>BPR-11</t>
  </si>
  <si>
    <t>Birth Mother's Medical Information</t>
  </si>
  <si>
    <t>The system captures the medical information of the birth mother.</t>
  </si>
  <si>
    <t>BPR-12</t>
  </si>
  <si>
    <t>Jurisdiction Specific Birth Fields</t>
  </si>
  <si>
    <t>The system includes Jurisdiction-specific medical fields and demographic fields.</t>
  </si>
  <si>
    <t>BPR-13</t>
  </si>
  <si>
    <t>Edits for Jurisdiction Specific Fields</t>
  </si>
  <si>
    <t>The system provides Jurisdiction defined edits for additional jurisdiction-specific fields.</t>
  </si>
  <si>
    <t>BPR-14</t>
  </si>
  <si>
    <t>Same Sex Parents Allowed if Married</t>
  </si>
  <si>
    <t>If the intentional parents are married at the time of the birth or complete Voluntary Acknowledgement of Parentage, both parents can be added to the record regardless of parent sex or gender.</t>
  </si>
  <si>
    <t>BPR-15</t>
  </si>
  <si>
    <t>Capture Gender and Sex of Intentional Parents</t>
  </si>
  <si>
    <t>The system has fields to capture the gender and sex of both intentional parents.</t>
  </si>
  <si>
    <t>BPR-16</t>
  </si>
  <si>
    <t>Sex Field Populates Gender Field</t>
  </si>
  <si>
    <t>The system pre-populates the gender field based on the response selected for Sex.</t>
  </si>
  <si>
    <t>BPR-17</t>
  </si>
  <si>
    <t>Gender Can be Changed</t>
  </si>
  <si>
    <t>A user can select the gender to be different from the sex.</t>
  </si>
  <si>
    <t>BPR-18</t>
  </si>
  <si>
    <t>Marriage Information Captured</t>
  </si>
  <si>
    <t>The system provides fields to capture jurisdiction defined information about the marriage of the intentional parents.</t>
  </si>
  <si>
    <t>BPR-19</t>
  </si>
  <si>
    <t>Upload Marriage Proof</t>
  </si>
  <si>
    <t>The system provides a place for a user to upload a copy of the intentional parents' marriage proof to the record.</t>
  </si>
  <si>
    <t>BPR-20</t>
  </si>
  <si>
    <t>Marriage Proof Required</t>
  </si>
  <si>
    <t>Proof of the marriage is required before submission for registration if both intentional parents are to be listed on the record and a Voluntary Acknowledgement will not be completed.</t>
  </si>
  <si>
    <t>BPR-21</t>
  </si>
  <si>
    <t>Use of Symbols in Names</t>
  </si>
  <si>
    <t>Fields for given names cannot contain symbols that have no phonetic standing on their own other than numerals used for generational identifiers or common punctuation such as hyphens or hyphenated names, apostrophes used as part of a given name or surname, commas to separate surnames from generational identifiers, and periods in generational identifiers or when an initial or abbreviation is used as part of a name.</t>
  </si>
  <si>
    <t>BPR-22</t>
  </si>
  <si>
    <t>Use of Diacritical Marks in Names</t>
  </si>
  <si>
    <t>The system permits the entry of diacritical marks on the birth record and the printing of those on the birth certificate.</t>
  </si>
  <si>
    <t>BPR-23</t>
  </si>
  <si>
    <t>Submission of Names with Diacritical Marks to SSA</t>
  </si>
  <si>
    <t>The system will remove diacritical marks when transmitting names to SSA.</t>
  </si>
  <si>
    <t>BPR-24</t>
  </si>
  <si>
    <t>Display "En Route"</t>
  </si>
  <si>
    <t xml:space="preserve">When an in-transit birth is recorded, the record displays "En Route" to express that the child was born in transit in order to facilitate statistical analysis of birth. </t>
  </si>
  <si>
    <t>BPR-25</t>
  </si>
  <si>
    <t>Interface with NIOSH API</t>
  </si>
  <si>
    <t>The system can interface with the NIOSH open API to code industry and occupation of the parents on the birth record.</t>
  </si>
  <si>
    <t>BPR-26</t>
  </si>
  <si>
    <t>Two Signature Locations</t>
  </si>
  <si>
    <t>The verification form contains two signature locations with labels populated based on the requested parent type (mother/mother, mother/father, etc.).</t>
  </si>
  <si>
    <t>BPR-27</t>
  </si>
  <si>
    <t xml:space="preserve">Must Be Born Within Thirty (30) Days </t>
  </si>
  <si>
    <t>The system does not allow a facility to enter a birth record for an infant over 30 days old.</t>
  </si>
  <si>
    <t>BPR-28</t>
  </si>
  <si>
    <t>Late Registration After Thirty (30 Days)</t>
  </si>
  <si>
    <t xml:space="preserve">If a facility attempts to start a birth record for a infant after 30 days from the date of birth, the system alerts the user that the birth is late and must be filed with a local office, and prevents the user from starting the record. </t>
  </si>
  <si>
    <t>VOLUNTARY ACKNOWLEDGMENT OF PARENTAGE</t>
  </si>
  <si>
    <t>BPR-29</t>
  </si>
  <si>
    <t>Local Registration Signature</t>
  </si>
  <si>
    <t>When the local registration staff member signs the form, the system provides the user with a way to indicate receipt of the local authorized personnel's signature in the system.</t>
  </si>
  <si>
    <t>BPR-30</t>
  </si>
  <si>
    <t>Minor VAP Flag</t>
  </si>
  <si>
    <t>If either parent is a minor at the time of the birth, the record is flagged as such.</t>
  </si>
  <si>
    <t>BPR-31</t>
  </si>
  <si>
    <t>Minor VAP Queued for Supervisor</t>
  </si>
  <si>
    <t>The system queues birth records submitted for registration with a Minor VAP flag in a supervisor queue fore review and processing.</t>
  </si>
  <si>
    <t>Puerto Rico Specific Rules for Minor Parent</t>
  </si>
  <si>
    <t>BPR-32</t>
  </si>
  <si>
    <t>Minor Parent Flag</t>
  </si>
  <si>
    <t xml:space="preserve">If either parent is a minor (younger than 21) at the time of the birth and the parents want to complete a Voluntary Acknowledgement of Parentage, the record is flagged as Minor Parent. </t>
  </si>
  <si>
    <t>BPR-33</t>
  </si>
  <si>
    <t>Queue Minor Parent Records</t>
  </si>
  <si>
    <t>Records flagged for minor parents are queued for a supervisor to review prior to registration. The supervisor will be responsible for working with the minor parents to obtain required documentation to establish parentage for the child.</t>
  </si>
  <si>
    <t>HOME BIRTH</t>
  </si>
  <si>
    <t>BPR-34</t>
  </si>
  <si>
    <t>Indicator for Intended vs. Unintended Unattended Home Birth</t>
  </si>
  <si>
    <t>The system captures whether the unattended home birth was intended or unintended.</t>
  </si>
  <si>
    <t>BPR-35</t>
  </si>
  <si>
    <t>Pediatrician's Information</t>
  </si>
  <si>
    <t>For a home birth, the pediatrician's name and license number are optional.</t>
  </si>
  <si>
    <t>BPR-36</t>
  </si>
  <si>
    <t>Sworn Statement for Unattended Home Birth</t>
  </si>
  <si>
    <t>If the birth is marked with the "Unattended Home Birth" indicator, the system prompts the user to attach a Sworn Statement.</t>
  </si>
  <si>
    <t>BPR-37</t>
  </si>
  <si>
    <t>Sworn Statement Required</t>
  </si>
  <si>
    <t>If the birth is marked with the "Unattended Home Birth" indicator, the system has an edit requiring the Sworn Statement be attached before the record can be registered.</t>
  </si>
  <si>
    <t>BPR-38</t>
  </si>
  <si>
    <t>More than Thirty (30) Days is Late</t>
  </si>
  <si>
    <t>If the birth occurred more than thirty (30) days before the record is completed (not registered) in the system, the system prompts the user that a late fee must be paid to register the record.</t>
  </si>
  <si>
    <t>BIRTH - BONUS BUSINESS RULES</t>
  </si>
  <si>
    <t>BB-1</t>
  </si>
  <si>
    <t>Overdue Queue</t>
  </si>
  <si>
    <t>The system provides an Overdue Queue for records over a Jurisdiction defined number of days old so the Central Office can track late registrations.</t>
  </si>
  <si>
    <t>BB-2</t>
  </si>
  <si>
    <t>Display Records By Status</t>
  </si>
  <si>
    <t>The facility has the ability to display all of its own records for the facility by status.</t>
  </si>
  <si>
    <t>BB-3</t>
  </si>
  <si>
    <t>Rejected Records Pop Up Message</t>
  </si>
  <si>
    <t xml:space="preserve">When a facility user logs on, the system will provide a pop up message indicating that there are rejected records that need to be reviewed. </t>
  </si>
  <si>
    <t>BB-4</t>
  </si>
  <si>
    <t>Worksheet Configurable</t>
  </si>
  <si>
    <t>Worksheet(s) can be configured by the Central Office to add a version in a new language, should it be needed in the future.</t>
  </si>
  <si>
    <t>BB-5</t>
  </si>
  <si>
    <t>Pre-Registration</t>
  </si>
  <si>
    <t>The system allows the user to begin the record during the hospital pre-registration process.</t>
  </si>
  <si>
    <t>BB-6</t>
  </si>
  <si>
    <t>Pre-Registration Data Limited</t>
  </si>
  <si>
    <t>Data captured in EVRS during pre-registration is limited to parent information.</t>
  </si>
  <si>
    <t>BB-7</t>
  </si>
  <si>
    <t>Birth Record Search</t>
  </si>
  <si>
    <t xml:space="preserve">When a facility user searches for birth records, they are allowed to see records that were started during pre-registration at other facilities. </t>
  </si>
  <si>
    <t>BB-8</t>
  </si>
  <si>
    <t xml:space="preserve">Limit Search </t>
  </si>
  <si>
    <t xml:space="preserve">If the results of a search contain records from outside the facility, the user is prevented from opening the record.  </t>
  </si>
  <si>
    <t>BB-9</t>
  </si>
  <si>
    <t>Record Outside the Facility Doing the Search</t>
  </si>
  <si>
    <t xml:space="preserve">If the results of a search contain records from outside the facility, the system issues a message to the user asking the user to call the facility listed on the record. </t>
  </si>
  <si>
    <t>BB-10</t>
  </si>
  <si>
    <t>Birth Record Transfer</t>
  </si>
  <si>
    <t xml:space="preserve">The system provides the ability to transfer a birth record that was started during pre-registration from one facility to another facility without contacting the originating facility. </t>
  </si>
  <si>
    <t>BB-11</t>
  </si>
  <si>
    <t>Search on Birth and Fetal Death</t>
  </si>
  <si>
    <t xml:space="preserve">When starting a new record, the system searches both fetal death and birth records to determine potential matches. </t>
  </si>
  <si>
    <t>BB-12</t>
  </si>
  <si>
    <t>Display Possible Matches</t>
  </si>
  <si>
    <t xml:space="preserve">If the EVRS search produces potential matches, they are displayed to the user in a list format from mostly likely to least likely match. </t>
  </si>
  <si>
    <t>BB-13</t>
  </si>
  <si>
    <t>Open Records from List</t>
  </si>
  <si>
    <t>The system allows the user to open and view potential matches from the summary list without losing the original search results.</t>
  </si>
  <si>
    <t>BB-14</t>
  </si>
  <si>
    <t>Return to Summary List Screen</t>
  </si>
  <si>
    <t>The system provides an easy way to disregard the opened record and return to the summary list.</t>
  </si>
  <si>
    <t>BB-15</t>
  </si>
  <si>
    <t>Continue Work</t>
  </si>
  <si>
    <t>The system provides an easy way for the user to accept the opened record and begin working in it.</t>
  </si>
  <si>
    <t>BB-16</t>
  </si>
  <si>
    <t>Check Electronic Health Record or Health Exchange</t>
  </si>
  <si>
    <t>If the system does not find a match, EVRS sends a request to the Electronic Health Record or Health Exchange to see if there's a match.</t>
  </si>
  <si>
    <t>BB-17</t>
  </si>
  <si>
    <t>Multiple EMR/Health Exchange Searches</t>
  </si>
  <si>
    <t>If no match is found, the user can request additional searches of the Electronic Health Record or Health Exchange by altering the search criteria.</t>
  </si>
  <si>
    <t>BB-18</t>
  </si>
  <si>
    <t>Record Found in EMR/Health Exchange</t>
  </si>
  <si>
    <t>If a match is found in the Electronic Health Record or Health Exchange, EVRS presents the data to the user for review.</t>
  </si>
  <si>
    <t>BB-19</t>
  </si>
  <si>
    <t>Add Record to EVRS</t>
  </si>
  <si>
    <t>The system provides the user with a method to specify that the data returned from the Electronic Health Record or Health Exchange should be used to create a record in EVRS.</t>
  </si>
  <si>
    <t>BB-20</t>
  </si>
  <si>
    <t>Reject Record from EMR/Health Exchange</t>
  </si>
  <si>
    <t>The system provides the user with a method to reject the records from the Electronic Health Record or Health Exchange.</t>
  </si>
  <si>
    <t>BB-21</t>
  </si>
  <si>
    <t>Source Identified</t>
  </si>
  <si>
    <t>Every data field in EVRS record that was supplied by the Health Exchange is identified as originating from the Health Exchange.</t>
  </si>
  <si>
    <t>BB-22</t>
  </si>
  <si>
    <t>Confirm Parent Worksheet Review</t>
  </si>
  <si>
    <t>For records that were partially completed using data from the Health Exchange, the user will take a specific action to confirm that the Parent Worksheet was used to validate the parent information.</t>
  </si>
  <si>
    <t>BB-23</t>
  </si>
  <si>
    <t>Confirm Facility Worksheet Review</t>
  </si>
  <si>
    <t>For records that were partially completed using data from the Health Exchange, the user specifies whether or not a Facility Worksheet was also used to populate/validate the facility information.</t>
  </si>
  <si>
    <t>BB-24</t>
  </si>
  <si>
    <t>Linkage Search for Plural Delivery</t>
  </si>
  <si>
    <t>When the system searches for records that need to be linked for a plural delivery, the system searches all facilities within the Jurisdiction as the Mother may have given birth in one facility and then been transferred to another where the remaining babies were delivered.</t>
  </si>
  <si>
    <t>BB-25</t>
  </si>
  <si>
    <t>Plural Delivery - Match from Another Hospital</t>
  </si>
  <si>
    <t>If, in the plural linkage process, the system finds a record related to a plural delivery that was created by another facility than the one linking the records, that record retains the originating facility information.</t>
  </si>
  <si>
    <t>BB-26</t>
  </si>
  <si>
    <t>Plural Delivery - Display All Outcomes</t>
  </si>
  <si>
    <t>In a plural delivery, the system makes it easy to display all the records (birth, fetal death) associated with the plural delivery together.</t>
  </si>
  <si>
    <t>BB-27</t>
  </si>
  <si>
    <t>Mobile Device to Create Record in Patient's Room</t>
  </si>
  <si>
    <t>The system is capable of operating on a mobile device to enter/edit the birth data.</t>
  </si>
  <si>
    <t>BB-28</t>
  </si>
  <si>
    <t>Check Health Exchange When Using Mobile Device</t>
  </si>
  <si>
    <t>The system will check the Health Exchange for existing data to start the record when a mobile device is used.</t>
  </si>
  <si>
    <t>BB-29</t>
  </si>
  <si>
    <t>SSA Electronic Signature</t>
  </si>
  <si>
    <t>The system must capture an electronic signature for SSA for attesting to the accuracy of the information entered.</t>
  </si>
  <si>
    <t>BB-30</t>
  </si>
  <si>
    <t>Allow Mobile Device to Capture Digital Signature</t>
  </si>
  <si>
    <t>The system allows the user to capture the parents' signature on the verification form using a mobile device.</t>
  </si>
  <si>
    <t>BB-31</t>
  </si>
  <si>
    <t>Convert One Event to Another</t>
  </si>
  <si>
    <t>The system may allow the user, depending on user role, to change the type of event being created without losing the information already entered into the system.  For example:  if a hospital clerk accidently starts a birth record rather than a fetal death record, the system may allow the user to change the type of event being created without losing the data already entered.</t>
  </si>
  <si>
    <t>BB-32</t>
  </si>
  <si>
    <t>Decrease Plurality of Delivery</t>
  </si>
  <si>
    <t xml:space="preserve">If the user needs to decrease the plurality of the delivery, the system displays the list of linked records based on the original plurality of delivery and the user chooses for deletion as many records from the list as the difference in the original and new plurality of delivery. </t>
  </si>
  <si>
    <t>SAFE HAVEN/FOUNDLING</t>
  </si>
  <si>
    <t>BB-33</t>
  </si>
  <si>
    <t>Convert Record Type to Safe Haven</t>
  </si>
  <si>
    <t xml:space="preserve">The system provides a way for the user to switch the record type from a birth record to a safe haven record. </t>
  </si>
  <si>
    <t>BB-34</t>
  </si>
  <si>
    <t>Edits and Fields for Converted Records</t>
  </si>
  <si>
    <t xml:space="preserve">Jurisdictional specific fields and edits apply once a birth record is converted to a safe haven record. </t>
  </si>
  <si>
    <t>BB-35</t>
  </si>
  <si>
    <t>Preserve Mother's Medical Information on Foundling/Safe Haven Records</t>
  </si>
  <si>
    <t xml:space="preserve">For birth records that have been converted to Safe Haven records, the mother's medical information is preserved but restricted from being printed on the birth certificate. </t>
  </si>
  <si>
    <t>BB-36</t>
  </si>
  <si>
    <t>Record Request for Home Birth Packet</t>
  </si>
  <si>
    <t>At the time that a Home Birth Packet is requested, the user enters Jurisdiction defined information to document the request in the POS module.</t>
  </si>
  <si>
    <t>BB-37</t>
  </si>
  <si>
    <t>Search on Requestor</t>
  </si>
  <si>
    <t>The system will search on the requestor to see if this is the first request or if there have been prior requests for a Home Birth Packet.</t>
  </si>
  <si>
    <t>BB-38</t>
  </si>
  <si>
    <t>Prior Request Message</t>
  </si>
  <si>
    <t>If prior requests have been made within the last year, the system will return a message indicating that the requestor has requested a Home Birth Packet in the last year.</t>
  </si>
  <si>
    <t>BB-39</t>
  </si>
  <si>
    <t>View Prior Request</t>
  </si>
  <si>
    <t>The system will allow the user to view all prior requests made regardless of the location where they were made.</t>
  </si>
  <si>
    <t>BB-40</t>
  </si>
  <si>
    <t>Allow New Request</t>
  </si>
  <si>
    <t>The system allows the user to continue and create a new request if the user deems the request appropriate.</t>
  </si>
  <si>
    <t>BB-41</t>
  </si>
  <si>
    <t>Mother's Information</t>
  </si>
  <si>
    <t>The system provides fields to capture jurisdiction defined information about the mother.</t>
  </si>
  <si>
    <t>BB-42</t>
  </si>
  <si>
    <t>Due Date</t>
  </si>
  <si>
    <t>The system provides fields to capture the estimated due date and/or actual due date.</t>
  </si>
  <si>
    <t>BB-43</t>
  </si>
  <si>
    <t>Date Packet Provided</t>
  </si>
  <si>
    <t>The system will capture the date the packet was provided to the requestor. This date will be auto-generated by the system.</t>
  </si>
  <si>
    <t>BB-44</t>
  </si>
  <si>
    <t>Requests for Home Birth Packet Linked to Record Once Created</t>
  </si>
  <si>
    <t>Once the Central Office starts a Home Birth Packet request, the system links the record and request.</t>
  </si>
  <si>
    <t>BB-45</t>
  </si>
  <si>
    <t>Pending Request</t>
  </si>
  <si>
    <t>The document is held in a pending queue until the completed packet is received and indicated as such by the user.</t>
  </si>
  <si>
    <t>BB-46</t>
  </si>
  <si>
    <t>Remove Abandoned Requests</t>
  </si>
  <si>
    <t>The time after which pending requests for Home Birth Packets are removed is Jurisdiction defined.</t>
  </si>
  <si>
    <t>BUSINESS PROCESS:  DATA EXTRACT</t>
  </si>
  <si>
    <t xml:space="preserve">If you are unable to provide any of the COTS requirements as listed in Attachment B: Section 7.2.10, please indicate the specific rule below and respond using the included drop down list.  </t>
  </si>
  <si>
    <t>BUSINESS PROCESS:  DEATH</t>
  </si>
  <si>
    <t xml:space="preserve">If you are unable to provide any of the COTS requirements as listed in Attachment B: Section 7.2.4, please indicate the specific rule below and respond using the included drop down list.  </t>
  </si>
  <si>
    <t>DEATH - PUERTO RICO SPECIFIC BUSINESS RULES</t>
  </si>
  <si>
    <t>DEATH OVERVIEW</t>
  </si>
  <si>
    <t>DPR-1</t>
  </si>
  <si>
    <t>Disposition Approval</t>
  </si>
  <si>
    <t>Disposition approval is required when method of disposition is cremation.</t>
  </si>
  <si>
    <t>DPR-2</t>
  </si>
  <si>
    <t>Forensics Approves</t>
  </si>
  <si>
    <t>Disposition approval can only be performed by select staff at the Forensics office.</t>
  </si>
  <si>
    <t>DPR-3</t>
  </si>
  <si>
    <t>Demographic Information</t>
  </si>
  <si>
    <t>Any authorized user at a funeral home, Forensics, or the Donations Board  may complete the demographic information on a record they are assigned to.</t>
  </si>
  <si>
    <t>DPR-4</t>
  </si>
  <si>
    <t>Other authorized users certify demographic information</t>
  </si>
  <si>
    <t xml:space="preserve">The system allows an authorized user at Forensics or the Donation Board to certify demographic information, if they are assigned to the record. </t>
  </si>
  <si>
    <t>DEATH AT A FACILITY</t>
  </si>
  <si>
    <t>DPR-5</t>
  </si>
  <si>
    <t>Reportable COD</t>
  </si>
  <si>
    <t>If the COD is considered a reportable condition, the system sends a notification to the appropriate location/registry. The notification contains the necessary decedent information to automatically update the location/registry.</t>
  </si>
  <si>
    <t>DPR-6</t>
  </si>
  <si>
    <t>Jurisdiction-Defined Reportable Causes in Rapid Reporting</t>
  </si>
  <si>
    <t>The causes of death that are reportable using the rapid reporting feature are defined and managed by the Jurisdiction.</t>
  </si>
  <si>
    <t>DPR-7</t>
  </si>
  <si>
    <t>Notify Registry of Reportable Cause of Death if Cause Changes</t>
  </si>
  <si>
    <t>If, after registration, the cause of death changes, the system sends a notification to any stakeholder who received notification of the original cause of death through rapid reporting.</t>
  </si>
  <si>
    <t>DPR-8</t>
  </si>
  <si>
    <t>Occurrences Over Threshold</t>
  </si>
  <si>
    <t>The system allows designated users to indicate additional causes of death which are reportable, based on a Jurisdiction-defined number of occurrences within a specified time period.</t>
  </si>
  <si>
    <t>DPR-9</t>
  </si>
  <si>
    <t xml:space="preserve">Access Denied </t>
  </si>
  <si>
    <t xml:space="preserve">If the system finds a record that has already been started in the system but the ownership belongs to another facility or medical certifier, the system will alert the user with a message to call the Central Office if s/he requires access. </t>
  </si>
  <si>
    <t>DPR-10</t>
  </si>
  <si>
    <t>Read-Only Access until COD is Certified</t>
  </si>
  <si>
    <t>Unless the COD has been certified, funeral homes are restricted to read-only access to records that have been assigned to them.</t>
  </si>
  <si>
    <t>DPR-11</t>
  </si>
  <si>
    <t>Record available for Funeral Home</t>
  </si>
  <si>
    <t>Once the record is certified by the medical certifier, the demographic fields are now unlocked and available for the funeral home to complete the record.</t>
  </si>
  <si>
    <t>DPR-12</t>
  </si>
  <si>
    <t>Funeral Home Pending Queue</t>
  </si>
  <si>
    <t>If the funeral home is not known, the system sends the record to a funeral home pending queue.</t>
  </si>
  <si>
    <t>DPR-13</t>
  </si>
  <si>
    <t>Jurisdiction Specific Hard Edits</t>
  </si>
  <si>
    <t xml:space="preserve">Certain Jurisdiction-defined fields have hard edits that do not allow the user to continue until all errors are corrected in the death record. </t>
  </si>
  <si>
    <t>DPR-14</t>
  </si>
  <si>
    <t>Any Pathologist Edit Record</t>
  </si>
  <si>
    <t xml:space="preserve">Once a record is accepted by Forensics, the system allows any pathologist at Forensics to open and edit the record. </t>
  </si>
  <si>
    <t>DPR-15</t>
  </si>
  <si>
    <t>Refer for Autopsy to Government Facility</t>
  </si>
  <si>
    <t>The system allows medical certifiers and hospital staff to refer a record to the government facility pathologist to perform an autopsy and certify COD. This is separate from Forensics. Functionality for non-Forensics autopsies are limited to government facilities and the central government facility morgue.</t>
  </si>
  <si>
    <t>DPR-16</t>
  </si>
  <si>
    <t>Autopsy Notification</t>
  </si>
  <si>
    <t xml:space="preserve">The system provides a notification to the government facility pathologist when a record is submitted for autopsy. </t>
  </si>
  <si>
    <t>DPR-17</t>
  </si>
  <si>
    <t>Pathologist Signs Cause of Death</t>
  </si>
  <si>
    <t>If a decedent is autopsied by the government facility pathologist, the pathologist is responsible for completing and electronically certifying the cause of death.</t>
  </si>
  <si>
    <t>DPR-18</t>
  </si>
  <si>
    <t>Manage Non-Forensic Facilities</t>
  </si>
  <si>
    <t xml:space="preserve">The system allows the Jurisdiction to expand the non-Forensics autopsy functionality to other facilities if additional facilities are added to the system. </t>
  </si>
  <si>
    <t>DPR-19</t>
  </si>
  <si>
    <t>Autopsy Off/On</t>
  </si>
  <si>
    <t>The system allows the Jurisdiction to turn off and on the ability to allow non-Forensics autopsies.</t>
  </si>
  <si>
    <t>DPR-20</t>
  </si>
  <si>
    <t>Private Autopsy</t>
  </si>
  <si>
    <t>The system has a manner for indicating that the decedent's family has requested a private autopsy.</t>
  </si>
  <si>
    <t>DPR-21</t>
  </si>
  <si>
    <t>Capture Autopsy Information</t>
  </si>
  <si>
    <t>If "private autopsy" is selected, the system provides fields for an authorized user to enter information regarding the autopsy. Information captured is Jurisdiction-defined.</t>
  </si>
  <si>
    <t>Puerto Rico Specific Rules for Death Queues at a Facility</t>
  </si>
  <si>
    <t>DPR-22</t>
  </si>
  <si>
    <t>Facility Queue Sortable</t>
  </si>
  <si>
    <t>The facility queue is sortable by certifier so an administrator may quickly find their records.</t>
  </si>
  <si>
    <t>DPR-23</t>
  </si>
  <si>
    <t>Transit Permit Queue</t>
  </si>
  <si>
    <t xml:space="preserve">The system provides a queue of in-process Transit Permits. </t>
  </si>
  <si>
    <t>Puerto Rico Specific Rules for Morgue Attendants</t>
  </si>
  <si>
    <t>DPR-24</t>
  </si>
  <si>
    <t xml:space="preserve">Morgue Attendant </t>
  </si>
  <si>
    <t xml:space="preserve">The morgue attendant may work for one facility or multiple facilities. </t>
  </si>
  <si>
    <t>DPR-25</t>
  </si>
  <si>
    <t>Morgue Attendant Multiple Facilities</t>
  </si>
  <si>
    <t>The morgue attendant user role allows the user to access records from multiple facilities without logging in or out, or changing facilities.</t>
  </si>
  <si>
    <t>DPR-26</t>
  </si>
  <si>
    <t>Morgue Queue</t>
  </si>
  <si>
    <t xml:space="preserve">The system provides a queue for records when a body has been sent to the morgue as indicated in the record by the facility user. </t>
  </si>
  <si>
    <t>DPR-27</t>
  </si>
  <si>
    <t>Assign Funeral Home</t>
  </si>
  <si>
    <t>The system provides functionality for the morgue attendant to designate a funeral home to the record.</t>
  </si>
  <si>
    <t>DPR-28</t>
  </si>
  <si>
    <t>Print Transit Permit</t>
  </si>
  <si>
    <t>The system provides functionality for the morgue attendant to print Transit Permits.</t>
  </si>
  <si>
    <t>Puerto Rico Specific Rules for OVS</t>
  </si>
  <si>
    <t>DPR-29</t>
  </si>
  <si>
    <t>Limited OVS Attempts</t>
  </si>
  <si>
    <t>The user who creates the record can submit one OVS attempt on the record.</t>
  </si>
  <si>
    <t>DEATH AT A FUNERAL HOME</t>
  </si>
  <si>
    <t>DPR-30</t>
  </si>
  <si>
    <t>Embalmer Information</t>
  </si>
  <si>
    <t xml:space="preserve">The system will capture the name and license number of an embalmer, if the body was embalmed. </t>
  </si>
  <si>
    <t>DPR-31</t>
  </si>
  <si>
    <t>Embalmer Review and Sign Electronically</t>
  </si>
  <si>
    <t>The system provides the option for the embalmer to review and sign the verification form electronically with a hand-held device.</t>
  </si>
  <si>
    <t>DPR-32</t>
  </si>
  <si>
    <t>Jurisdiction-Defined Soft Edits for Interrelated Fields</t>
  </si>
  <si>
    <t>The Jurisdiction is able to define soft edits for interrelated fields such as decedent's name, spouse's name or informant's name to ensure that spelling is the same.</t>
  </si>
  <si>
    <t>DPR-33</t>
  </si>
  <si>
    <t>Verification Form Required</t>
  </si>
  <si>
    <t>The system has a hard edit requiring the informant verification form be uploaded to the electronic record before submission to the Central Office.</t>
  </si>
  <si>
    <t>DPR-34</t>
  </si>
  <si>
    <t>Informant Review and Sign Electronically</t>
  </si>
  <si>
    <t>The system provides the option for the informant to review and sign the verification form electronically with a hand-held device.</t>
  </si>
  <si>
    <t>DPR-35</t>
  </si>
  <si>
    <t>Attach Electronically-Signed Forms</t>
  </si>
  <si>
    <t>Electronically-signed verification forms are attached to the death record.</t>
  </si>
  <si>
    <t>FORENICS - JOHN DOE</t>
  </si>
  <si>
    <t>DPR-36</t>
  </si>
  <si>
    <t>Donations Board Added on Record</t>
  </si>
  <si>
    <t>When the identity of the decedent is unknown, the system prompts the user to add the Donations Board to the record.</t>
  </si>
  <si>
    <t>DPR-37</t>
  </si>
  <si>
    <t>Donations Board Access</t>
  </si>
  <si>
    <t>Once the Donations Board is added onto the record, the Donations Board has access to the death record.</t>
  </si>
  <si>
    <t>DEATH AT A NURSING HOME</t>
  </si>
  <si>
    <t>DPR-38</t>
  </si>
  <si>
    <t>Different Process than Medical Referral</t>
  </si>
  <si>
    <t xml:space="preserve">The process for referring a death record for Forensics review because it was a nursing home death is different than the process used by medical certifiers and facilities to refer a record to Forensics. The system is able to accommodate multiple ways to refer records to forensics. </t>
  </si>
  <si>
    <t>DPR-39</t>
  </si>
  <si>
    <t>Upload Documentation for Forensics</t>
  </si>
  <si>
    <t>The system provides an area for the funeral home to upload completed documentation to include when sending the record for Forensics review.</t>
  </si>
  <si>
    <t>DPR-40</t>
  </si>
  <si>
    <t>Forensics Takes Over Case</t>
  </si>
  <si>
    <t>When the Forensics takes over the record, ownership transfers to Forensics.</t>
  </si>
  <si>
    <t>DPR-41</t>
  </si>
  <si>
    <t xml:space="preserve">Forensics Review </t>
  </si>
  <si>
    <t>Forensics may view the entire death record, and supporting documentation for nursing home cases.</t>
  </si>
  <si>
    <t>DPR-42</t>
  </si>
  <si>
    <t>Forensics Enters ENV Number</t>
  </si>
  <si>
    <t>The system provides a field for Forensics to enter an ENV number into the record.</t>
  </si>
  <si>
    <t>DPR-43</t>
  </si>
  <si>
    <t>ENV Required</t>
  </si>
  <si>
    <t>The ENV number is required before the record can be returned to the funeral home.</t>
  </si>
  <si>
    <t>DPR-44</t>
  </si>
  <si>
    <t>Forensics Returns Case</t>
  </si>
  <si>
    <t>Once Forensics adds the ENV number, ownership of the record is returned to the funeral home.</t>
  </si>
  <si>
    <t>DPR-45</t>
  </si>
  <si>
    <t>Updated Transit Permit</t>
  </si>
  <si>
    <t xml:space="preserve">The system generates an updated transit permit for transport to Forensics. </t>
  </si>
  <si>
    <t>DPR-46</t>
  </si>
  <si>
    <t>Funeral Home or Forensics Prints</t>
  </si>
  <si>
    <t>Either the funeral home or Forensics users can print the new or updated transit permit.</t>
  </si>
  <si>
    <t>CREMATION</t>
  </si>
  <si>
    <t>DPR-47</t>
  </si>
  <si>
    <t>Forensics Print Permits</t>
  </si>
  <si>
    <t>Once Forensics approves a cremation request for a Forensics record,  Forensics user has the ability to print a cremation permit immediately.</t>
  </si>
  <si>
    <t>DPR-48</t>
  </si>
  <si>
    <t>Forensics Cremation Permit Exception</t>
  </si>
  <si>
    <t>Forensics does not have to pay for cremation permits.</t>
  </si>
  <si>
    <t>DISPOSITION</t>
  </si>
  <si>
    <t>DPR-49</t>
  </si>
  <si>
    <t>Calculate Time Between Death and Certification</t>
  </si>
  <si>
    <t>The system calculates the time between cause of death certification and date of death. If certification occurred more than three (3) days after the death, the record is flagged for late certification.</t>
  </si>
  <si>
    <t>DPR-50</t>
  </si>
  <si>
    <t>Fee for Late Certification</t>
  </si>
  <si>
    <t>If the record is flagged for late certification, an additional fee is added to the permit cost.</t>
  </si>
  <si>
    <t>DPR-51</t>
  </si>
  <si>
    <t>Calculate Total Cost</t>
  </si>
  <si>
    <t>The system calculates the total cost for the permit.</t>
  </si>
  <si>
    <t>DPR-52</t>
  </si>
  <si>
    <t>Amend Disposition Method</t>
  </si>
  <si>
    <t>The system allows for the funeral home to request an amendment to disposition from burial to cremation within 10 days of registration.</t>
  </si>
  <si>
    <t>DPR-53</t>
  </si>
  <si>
    <t>Cannot Amend Disposition Method After 10 Days</t>
  </si>
  <si>
    <t>The system does not allow an amendment to disposition more than 10 days after registration.</t>
  </si>
  <si>
    <t>DPR-54</t>
  </si>
  <si>
    <t xml:space="preserve">Same Cremation Request Process </t>
  </si>
  <si>
    <t xml:space="preserve">The cremation request is then queued for forensics, and goes through the same cremation approval process.  </t>
  </si>
  <si>
    <t>DPR-55</t>
  </si>
  <si>
    <t>Payment Required to Issue Permits</t>
  </si>
  <si>
    <t>Payment must be receipted in the system before a disposition permit can be issued.</t>
  </si>
  <si>
    <t>DPR-56</t>
  </si>
  <si>
    <t xml:space="preserve">No Disposition Permit Queue </t>
  </si>
  <si>
    <t>The system provides a queue for records that have not had a Disposition Permit issued and the disposition date has passed.</t>
  </si>
  <si>
    <t>DPR-57</t>
  </si>
  <si>
    <t>Do Not Issue</t>
  </si>
  <si>
    <t>If the disposition date on the record has passed and a permit has not been issued, the permit is flagged "Do Not Issue."</t>
  </si>
  <si>
    <t>DPR-58</t>
  </si>
  <si>
    <t>Multiple Permit Templates</t>
  </si>
  <si>
    <t>The system accommodates a different template for each permit type.</t>
  </si>
  <si>
    <t>Puerto Rico Specific Rules for Second Disposition</t>
  </si>
  <si>
    <t>DPR-59</t>
  </si>
  <si>
    <t>Permits for Second Disposition</t>
  </si>
  <si>
    <t>The system provides functionality to issue disposition permits for registered records even if a cremation permit has previously been issued.</t>
  </si>
  <si>
    <t>DPR-60</t>
  </si>
  <si>
    <t>Second Disposition Does Not Change Record</t>
  </si>
  <si>
    <t>The second disposition is captured for issuance of a permit but does not change the final disposition on a registered record.</t>
  </si>
  <si>
    <t>DPR-61</t>
  </si>
  <si>
    <t>Second Disposition Not an Amendment</t>
  </si>
  <si>
    <t>Second disposition is not an amendment on a death record.</t>
  </si>
  <si>
    <t>DPR-62</t>
  </si>
  <si>
    <t>Second Disposition Linked to Record</t>
  </si>
  <si>
    <t>The system links second disposition to the original death record in a way that a user can move between the original record and the disposition form.</t>
  </si>
  <si>
    <t>DPR-63</t>
  </si>
  <si>
    <t>Users Who Create Second Disposition</t>
  </si>
  <si>
    <t>Second Dispositions can only be created by Funeral Directors, Local and Central Office staff.</t>
  </si>
  <si>
    <t>DPR-64</t>
  </si>
  <si>
    <t>Requests from Funeral Homes</t>
  </si>
  <si>
    <t>Requests for second disposition permit created by a funeral home must be reviewed and approved by the Central or a local office.</t>
  </si>
  <si>
    <t>DPR-65</t>
  </si>
  <si>
    <t>Users Who Issue Second Disposition Permits</t>
  </si>
  <si>
    <t>Permits for disposition can only be issued by users at Local or Central offices.</t>
  </si>
  <si>
    <t>Puerto Rico Specific Rules for Disposition of Remains from OOJ</t>
  </si>
  <si>
    <t>DPR-66</t>
  </si>
  <si>
    <t>Disposition of OOJ Remains</t>
  </si>
  <si>
    <t xml:space="preserve">The system provides functionality to issue a disposition permit for remains brought to Puerto Rico from another jurisdiction. </t>
  </si>
  <si>
    <t>DPR-67</t>
  </si>
  <si>
    <t xml:space="preserve">Disposition Permit for OOJ </t>
  </si>
  <si>
    <t xml:space="preserve">The disposition permit for remains from OOJ are handled through the point of sale module and linked to the appropriate death record, if available. </t>
  </si>
  <si>
    <t>DPR-68</t>
  </si>
  <si>
    <t>Disposition from OOJ at Central Office</t>
  </si>
  <si>
    <t>The option for creating and issuing a disposition permit for remains brought from OOJ is only available for specific user roles at the Central Office.</t>
  </si>
  <si>
    <t>DPR-69</t>
  </si>
  <si>
    <t>Fields for Disposition from OOJ</t>
  </si>
  <si>
    <t>The fields to capture disposition from OOJ are jurisdiction-defined and configurable.</t>
  </si>
  <si>
    <t>DPR-70</t>
  </si>
  <si>
    <t>Indicate Cremains or Body</t>
  </si>
  <si>
    <t>The screens include a field for the Central Office user to indicate if the remains coming into Puerto Rico are ashes, or a body.</t>
  </si>
  <si>
    <t>DPR-71</t>
  </si>
  <si>
    <t>Search when Creating Request</t>
  </si>
  <si>
    <t>When the OOJ disposition request is started, the system searches for an existing PR death record and an existing OOS death record that was imported from STEVE.</t>
  </si>
  <si>
    <t>DPR-72</t>
  </si>
  <si>
    <t>Connect to OOS Record</t>
  </si>
  <si>
    <t>If an OOJ death record is found in the database, the system provides a way for the user to link the OOJ disposition request to the OOJ record.</t>
  </si>
  <si>
    <t>DPR-73</t>
  </si>
  <si>
    <t>Upload documentation</t>
  </si>
  <si>
    <t>The system provides a way for the Central Office user to upload all documentation related to the disposition from OOJ.</t>
  </si>
  <si>
    <t>DPR-74</t>
  </si>
  <si>
    <t>Always a trade call</t>
  </si>
  <si>
    <t>An out of jurisdiction trade call is automatically indicated on disposition from OOS registrations.</t>
  </si>
  <si>
    <t>DPR-75</t>
  </si>
  <si>
    <t>Disposition after Cremation</t>
  </si>
  <si>
    <t xml:space="preserve">The remains from OOJ record can be updated with a Second Disposition after Cremation. </t>
  </si>
  <si>
    <t>DPR-76</t>
  </si>
  <si>
    <t>Trade call funeral home</t>
  </si>
  <si>
    <t>The trade call funeral home will always be from outside Puerto Rico. Selection options for Puerto Rico funeral homes are disabled.</t>
  </si>
  <si>
    <t>DPR-77</t>
  </si>
  <si>
    <t>Place of death</t>
  </si>
  <si>
    <t>Place of death will always be outside Puerto Rico. Selection options for Puerto Rico death locations are disabled.</t>
  </si>
  <si>
    <t>DPR-78</t>
  </si>
  <si>
    <t>Cremation within PR</t>
  </si>
  <si>
    <t>If the remains will be cremated within PR, the cremation process does not require approval from Forensics.</t>
  </si>
  <si>
    <t>DROP TO PAPER</t>
  </si>
  <si>
    <t>DPR-79</t>
  </si>
  <si>
    <t>Drop to Paper (DTP)</t>
  </si>
  <si>
    <t xml:space="preserve">The system provides the functionality for drop to paper records. </t>
  </si>
  <si>
    <t>DPR-80</t>
  </si>
  <si>
    <t>Local Office May Complete Drop To Paper Records</t>
  </si>
  <si>
    <t>Death records that are partially electronic may be data entered by a local office.</t>
  </si>
  <si>
    <t>DPR-81</t>
  </si>
  <si>
    <t>Prompted to Scan Documentation</t>
  </si>
  <si>
    <t>When a local office has data entered a drop-to-paper record the system prompts the user to upload the completed informant worksheet.</t>
  </si>
  <si>
    <t>DPR-82</t>
  </si>
  <si>
    <t>Upload Supporting Documentation</t>
  </si>
  <si>
    <t>Local offices are required to upload the completed informant worksheet to the record.</t>
  </si>
  <si>
    <t>DPR-83</t>
  </si>
  <si>
    <t>Complete Validation</t>
  </si>
  <si>
    <t>The local office user must take an actionable step to mark the data entry of a drop to paper record as validated.</t>
  </si>
  <si>
    <t>DPR-84</t>
  </si>
  <si>
    <t>Queue for Central Office</t>
  </si>
  <si>
    <t>The system automatically queues validated drop to paper records for Central Office review.</t>
  </si>
  <si>
    <t>DPR-85</t>
  </si>
  <si>
    <t>Central Office Review</t>
  </si>
  <si>
    <t>Registration staff at the Central Office review all drop to paper records prior to registration.</t>
  </si>
  <si>
    <t>DPR-86</t>
  </si>
  <si>
    <t>Correction During Review</t>
  </si>
  <si>
    <t>Demographic fields may be corrected during the Central Office review if there is a discrepancy between the electronic record and informant worksheet.</t>
  </si>
  <si>
    <t>DPR-87</t>
  </si>
  <si>
    <t>Medical Fields Locked</t>
  </si>
  <si>
    <t>During review, the medical fields are locked as the medical information has already been completed and signed by the medical certifier.</t>
  </si>
  <si>
    <t>DPR-88</t>
  </si>
  <si>
    <t>Approval of DTP</t>
  </si>
  <si>
    <t>The user is required to take an actionable step approving the drop to paper record.</t>
  </si>
  <si>
    <t>DPR-89</t>
  </si>
  <si>
    <t>Assigned NFN</t>
  </si>
  <si>
    <t>Upon approval, the system assigns the record the next sequential NFN for the event year.</t>
  </si>
  <si>
    <t>DEATH - BONUS BUSINESS RULES</t>
  </si>
  <si>
    <t>DB-1</t>
  </si>
  <si>
    <t>Certifier Notification for Change to Demographics</t>
  </si>
  <si>
    <t>The system notifies the certifier if the funeral home changes demographic information that was entered by the facility or certifier.</t>
  </si>
  <si>
    <t>DB-2</t>
  </si>
  <si>
    <t>Reason for Demographic Change</t>
  </si>
  <si>
    <t>If a funeral home or medical certifier changes demographic information entered by the other party, the user changing the information will include a comment as to the reason and proof for the change.</t>
  </si>
  <si>
    <t>DB-3</t>
  </si>
  <si>
    <t>Cannot Start New Record</t>
  </si>
  <si>
    <t>The system will not allow a user to start a new record if a match is found by the system and the ownership belongs to another facility or medical certifier.</t>
  </si>
  <si>
    <t>DB-4</t>
  </si>
  <si>
    <t>Message in Addition to MC Queue</t>
  </si>
  <si>
    <t>The system provides messaging in addition to queues to notify medical certifiers of records waiting to be certified.</t>
  </si>
  <si>
    <t>DB-5</t>
  </si>
  <si>
    <t>Email notification</t>
  </si>
  <si>
    <t>When the system sends a message alerting the medical certifier that they have a new record to certify, an email is also sent at same time to an external email address.</t>
  </si>
  <si>
    <t>DB-6</t>
  </si>
  <si>
    <t>Indicate That Notification Was Sent</t>
  </si>
  <si>
    <t>The system indicates in the death record that a notification was sent to the medical certifier and the date that the message was sent.</t>
  </si>
  <si>
    <t>DB-7</t>
  </si>
  <si>
    <t>Decline to Certify - Reason Pick List</t>
  </si>
  <si>
    <t>If the medical certifier declines to certify, the system provides the user with a Jurisdiction-defined selectable list of reasons, including "other," as to why they are declining to certify; the user selects a reason prior to forwarding the record. If "other" is selected, a text box opens for the medical certifier to explain why s/he has declined.</t>
  </si>
  <si>
    <t>DB-8</t>
  </si>
  <si>
    <t>Prompt to Verify Date and Time of Death</t>
  </si>
  <si>
    <t xml:space="preserve">If the date of death or time of death have previously been entered by someone other than the medical certifier, the system prompts the medical certifier to verify the information that was previously entered. </t>
  </si>
  <si>
    <t>DB-9</t>
  </si>
  <si>
    <t>Certifying Through Mobile App</t>
  </si>
  <si>
    <t xml:space="preserve">The system provides a mobile version of EVRS for completion of the entire death record from a mobile or handheld device.  The mobile version must function exactly as the desktop version of EVRS functions. </t>
  </si>
  <si>
    <t>DB-10</t>
  </si>
  <si>
    <t>"Out-of-Office" Notification with Forwarding Ability</t>
  </si>
  <si>
    <t xml:space="preserve">If the medical certifier is out of the office for an extended period of time (e.g., vacation, illness), s/he has the ability to attach an "out-of-office" notification to his/her system mailbox and provide a forwarding authority based on user role and location. </t>
  </si>
  <si>
    <t>DB-11</t>
  </si>
  <si>
    <t>Acknowledgement of "Out-of-Office" Notification</t>
  </si>
  <si>
    <t>The system acknowledges the "out-of-office" notification and automatically forwards the message to the authority delegated based on user role and location, by the absent certifier.</t>
  </si>
  <si>
    <t>DB-12</t>
  </si>
  <si>
    <t>Queue for Delegated Authority</t>
  </si>
  <si>
    <t>Upon an "out-of-office" delegation, any record that is queued for the absent certifier is forwarded to the delegated authority based on user role and location.</t>
  </si>
  <si>
    <t>DB-13</t>
  </si>
  <si>
    <t>Date and Time Stamp When Sent to Delegated Authority</t>
  </si>
  <si>
    <t>The system automatically date and time stamps a record that is forwarded to a delegated authority based on user role and location.</t>
  </si>
  <si>
    <t>DB-14</t>
  </si>
  <si>
    <t>"Vague" Causes of Death Rejected</t>
  </si>
  <si>
    <t>If a COD entry matches an entry in the "Vague" table as insufficient or too vague, the system generates a prompt indicating that further information is needed.</t>
  </si>
  <si>
    <t>DB-15</t>
  </si>
  <si>
    <t>Flag Late Records</t>
  </si>
  <si>
    <t xml:space="preserve">The system places a flag on records that are still awaiting certification by the medical certifier after three (3) days. </t>
  </si>
  <si>
    <t>DB-16</t>
  </si>
  <si>
    <t xml:space="preserve">Late Records </t>
  </si>
  <si>
    <t>The system highlights in the pending queue, in a color defined by the Jurisdiction, records that have not been certified within three (3) days.</t>
  </si>
  <si>
    <t>DB-17</t>
  </si>
  <si>
    <t>Notify Jurisdiction if Record Not Accessed</t>
  </si>
  <si>
    <t>The system notifies the Jurisdiction if the medical certifier does not access the record within a Jurisdiction-defined, pre-established time frame.</t>
  </si>
  <si>
    <t>DB-18</t>
  </si>
  <si>
    <t>Notify Medical Certifier</t>
  </si>
  <si>
    <t>The system allows a user to send a notification at any time to any medical certifier who uses the system to request that s/he complete the COD.</t>
  </si>
  <si>
    <t>DB-19</t>
  </si>
  <si>
    <t>Rare Cause of Death</t>
  </si>
  <si>
    <t>The system provides a queue for all records with a rare cause of death.</t>
  </si>
  <si>
    <t>DB-20</t>
  </si>
  <si>
    <t>Consistency of Last Name</t>
  </si>
  <si>
    <t>The system checks for errors when last names are only slightly different and prompts the user to change or confirm the difference (for example, Smith versus Smyth).</t>
  </si>
  <si>
    <t>DB-21</t>
  </si>
  <si>
    <t>Quick Login Process for Signer</t>
  </si>
  <si>
    <t xml:space="preserve">In cases where the user logged on is not the funeral director, the system provides a method to quickly and easily access the signature login screen by the authorized signer to sign the personal information section. </t>
  </si>
  <si>
    <t>DB-22</t>
  </si>
  <si>
    <t>Once Signed, Revert to Original User</t>
  </si>
  <si>
    <t>Once the personal information section is signed by an authorized user, the system logs off the signer and reverts back to the login privileges of the user who was originally logged in.</t>
  </si>
  <si>
    <t>Bonus Rules for Online Ordering</t>
  </si>
  <si>
    <t>DB-23</t>
  </si>
  <si>
    <t>Online Request Pickup Location</t>
  </si>
  <si>
    <t xml:space="preserve">If the requestor must pick up the items that were requested online, the system queues online requests based on the pickup location selected by the requestor. </t>
  </si>
  <si>
    <t>DB-24</t>
  </si>
  <si>
    <t xml:space="preserve">Online Order Merchant Integration </t>
  </si>
  <si>
    <t>The system integrates with third party online order portal to import transaction data into the system.</t>
  </si>
  <si>
    <t>FORENSICS STARTS A DEATH RECORD</t>
  </si>
  <si>
    <t>DB-25</t>
  </si>
  <si>
    <t>Extract File from System</t>
  </si>
  <si>
    <t>Forensics can extract a file of Jurisdiction-defined information for Forensics death records from the system for import into the Forensics system, in order to avoid duplicate data entry.</t>
  </si>
  <si>
    <t>DB-26</t>
  </si>
  <si>
    <t>Multiple Name Not Known</t>
  </si>
  <si>
    <t>The system accommodates multiple unidentified bodies in such a way that duplicates are not created within the system and each unidentified body is easily and uniquely identified.</t>
  </si>
  <si>
    <t>CREMATION REJECTION</t>
  </si>
  <si>
    <t>DB-27</t>
  </si>
  <si>
    <t>The system provides messaging in addition to queues to notify medical certifiers of records waiting to be corrected.</t>
  </si>
  <si>
    <t>BUSINESS PROCESS:  DELAYED BIRTH</t>
  </si>
  <si>
    <t xml:space="preserve">If you are unable to provide any of the COTS requirements as listed in Attachment B: Section 7.2.19, please indicate the specific rule below and respond using the included drop down list.  </t>
  </si>
  <si>
    <t>DELAYED BIRTH - PUERTO RICO SPECIFIC BUSINESS RULES</t>
  </si>
  <si>
    <t xml:space="preserve">DELAYED BIRTH  </t>
  </si>
  <si>
    <t>DBPR-1</t>
  </si>
  <si>
    <t>Fee for Search and Negative Certificate</t>
  </si>
  <si>
    <t>Delayed birth fees are split between the cost for a search and the cost for registration. The search fee includes issuance of a Negative Certificate and is paid prior to creating a record in the Delayed Birth module.</t>
  </si>
  <si>
    <t>DBPR-2</t>
  </si>
  <si>
    <t>Receipt Number</t>
  </si>
  <si>
    <t>The system links a receipt number associated with a delayed birth request.</t>
  </si>
  <si>
    <t>DBPR-3</t>
  </si>
  <si>
    <t>Negative Certificate</t>
  </si>
  <si>
    <t>A Negative Certificate is issued for all delayed birth requests. It is evidence that the Demographic Registry performed an appropriate search and was unable to locate a registered birth record prior to establishing a delayed birth record.</t>
  </si>
  <si>
    <t>DBPR-4</t>
  </si>
  <si>
    <t>Check for Denied Requests</t>
  </si>
  <si>
    <t>When a new delayed birth request is created, the system also searches for denied requests.</t>
  </si>
  <si>
    <t>DBPR-5</t>
  </si>
  <si>
    <t>Fields Depend on Registrant Age</t>
  </si>
  <si>
    <t>The fields for a delayed birth certificate depend on the age of the registrant who will be listed on the certificate.</t>
  </si>
  <si>
    <t>DBPR-6</t>
  </si>
  <si>
    <t>Standard Birth Fields for Registrants 10 and Under</t>
  </si>
  <si>
    <t>If the registrant is ten (10) years old or younger, the delayed birth screens match the facility birth screens.</t>
  </si>
  <si>
    <t>DBPR-7</t>
  </si>
  <si>
    <t>Medical Information Not Required if Registrant over 10 Years</t>
  </si>
  <si>
    <t>Delayed birth certificates for registrants more than ten (10) years of age do not require medical information.</t>
  </si>
  <si>
    <t>DBPR-8</t>
  </si>
  <si>
    <t>Parents' Information</t>
  </si>
  <si>
    <t>The system provides the user with a drop-down menu with Jurisdiction defined options showing proof of the full name of the registrant's mother prior to any marriage and the full name of the father. Examples include but are not limited to: parent's marriage license, birth certificate of the applicant's sibling.</t>
  </si>
  <si>
    <t>DBPR-9</t>
  </si>
  <si>
    <t>Requestor Review Queue</t>
  </si>
  <si>
    <t>The system provides for a queue for delayed birth records that are pending receipt of the signed verification form from the requestor.</t>
  </si>
  <si>
    <t>DELAYED BIRTH - BONUS BUSINESS RULES</t>
  </si>
  <si>
    <t>DBB-1</t>
  </si>
  <si>
    <t>Delayed Birth Registration Review</t>
  </si>
  <si>
    <t>The system provides a queue for Delayed Birth records that have been entered and are awaiting approval by a second user for registration. This option may be turned on/off by the Central Office.</t>
  </si>
  <si>
    <t>DBB-2</t>
  </si>
  <si>
    <t>Delayed Birth Registration Approval</t>
  </si>
  <si>
    <t>A second user may access the Delayed Birth Registration Queue to review the delayed birth record and approve it for registration. This option may be turned on/off by the Central Office.</t>
  </si>
  <si>
    <t>BUSINESS PROCESS:  FETAL DEATH</t>
  </si>
  <si>
    <t xml:space="preserve">If you are unable to provide any of the COTS requirements as listed in Attachment B: Section 7.2.8, please indicate the specific rule below and respond using the included drop down list.  </t>
  </si>
  <si>
    <t>BUSINESS PROCESS:  SECURITY PAPER ORDER, DISTRUBTION &amp; RECONCILIATION</t>
  </si>
  <si>
    <t>SECURITY PAPER ORDER, DISTRIBUTION &amp; RECONCILIATION - PUERTO RICO SPECIFIC BUSINESS RULES</t>
  </si>
  <si>
    <t>SECUIRTY PAPER ORDER, DISTRIBUTION &amp; RECONCILIATION</t>
  </si>
  <si>
    <t>INVPR-1</t>
  </si>
  <si>
    <t>Authorization for Ordering</t>
  </si>
  <si>
    <t>Only authorized users may create an inventory order. This authorization is included in their user profile.</t>
  </si>
  <si>
    <t>INVPR-2</t>
  </si>
  <si>
    <t>Order Information Jurisdiction Defined</t>
  </si>
  <si>
    <t>Information collected on inventory orders is Jurisdiction defined.</t>
  </si>
  <si>
    <t>INVPR-3</t>
  </si>
  <si>
    <t>Calculate Totals</t>
  </si>
  <si>
    <t>The system calculates total quantity and amount due per item requested and displays the total for the user to confirm.</t>
  </si>
  <si>
    <t>INVPR-4</t>
  </si>
  <si>
    <t>Location Code and Other Location Identifying Information</t>
  </si>
  <si>
    <t>Orders are associated with a location and other Jurisdiction defined information.</t>
  </si>
  <si>
    <t>INVPR-5</t>
  </si>
  <si>
    <t>Location Definition</t>
  </si>
  <si>
    <t>Locations may be separate offices (ex. local office) or units within an office (ex. issuance unit).</t>
  </si>
  <si>
    <t>INVPR-6</t>
  </si>
  <si>
    <t>Location Coordinated with Issuance</t>
  </si>
  <si>
    <t>The location used for inventory is tied to the location used during issuance.</t>
  </si>
  <si>
    <t>INVPR-7</t>
  </si>
  <si>
    <t>Users Associated with Locations</t>
  </si>
  <si>
    <t xml:space="preserve">Individual users or groups of users are associated with each location. </t>
  </si>
  <si>
    <t>INVPR-8</t>
  </si>
  <si>
    <t>Reasonable Quantity</t>
  </si>
  <si>
    <r>
      <t xml:space="preserve">The quantity </t>
    </r>
    <r>
      <rPr>
        <b/>
        <sz val="10"/>
        <rFont val="Arial Narrow"/>
        <family val="2"/>
      </rPr>
      <t>requested</t>
    </r>
    <r>
      <rPr>
        <sz val="10"/>
        <rFont val="Arial Narrow"/>
        <family val="2"/>
      </rPr>
      <t xml:space="preserve"> will be edited against a high and low range value to test for reasonableness as defined by the Jurisdiction.</t>
    </r>
  </si>
  <si>
    <t>INVPR-9</t>
  </si>
  <si>
    <t>Submit Button</t>
  </si>
  <si>
    <t>The requesting user takes an action to submit a completed request for review.</t>
  </si>
  <si>
    <t>INVPR-10</t>
  </si>
  <si>
    <t>Assign Order Number</t>
  </si>
  <si>
    <t>Orders are assigned a unique sequential order number.</t>
  </si>
  <si>
    <t>INVPR-11</t>
  </si>
  <si>
    <t>Inventory Request Queue</t>
  </si>
  <si>
    <t>The submitted request goes to a queue for review by a user assigned to perform inventory management.</t>
  </si>
  <si>
    <t>INVPR-12</t>
  </si>
  <si>
    <t>Send Message</t>
  </si>
  <si>
    <t>A message is sent to an inventory manager that a request is waiting for review.</t>
  </si>
  <si>
    <t>INVPR-13</t>
  </si>
  <si>
    <t>Queue Review</t>
  </si>
  <si>
    <t>The inventory manager can select the request from the queue for review.</t>
  </si>
  <si>
    <t>INVPR-14</t>
  </si>
  <si>
    <t>Search for Request</t>
  </si>
  <si>
    <t>An inventory manager can search for a request by date or the location requesting.</t>
  </si>
  <si>
    <t>INVPR-15</t>
  </si>
  <si>
    <t>Decline Order</t>
  </si>
  <si>
    <t>The system provides the ability for an inventory manager to decline an order.</t>
  </si>
  <si>
    <t>INVPR-16</t>
  </si>
  <si>
    <t>Edit Request</t>
  </si>
  <si>
    <t>The system allows an inventory manager to edit a request and make changes such as reducing the number of forms requested.</t>
  </si>
  <si>
    <t>INVPR-17</t>
  </si>
  <si>
    <t>Enter Reason</t>
  </si>
  <si>
    <t>If an order is declined, the inventory manager selects a reason from a list. The reasons for declining an order are Jurisdiction defined.</t>
  </si>
  <si>
    <t>INVPR-18</t>
  </si>
  <si>
    <t>Notes</t>
  </si>
  <si>
    <t>An inventory manager can add notes to a request when declining.</t>
  </si>
  <si>
    <t>INVPR-19</t>
  </si>
  <si>
    <t>Send Decline Message to Requestor</t>
  </si>
  <si>
    <t>If an order is declined, the requestor is notified of the declination and the reason.</t>
  </si>
  <si>
    <t>INVPR-20</t>
  </si>
  <si>
    <t>Inventory Usage Reports</t>
  </si>
  <si>
    <t>An inventory manager can print inventory usage reports by type and location from the system to support their analysis of inventory requests.</t>
  </si>
  <si>
    <t>INVPR-21</t>
  </si>
  <si>
    <t>Supply from Central Office Stock</t>
  </si>
  <si>
    <t>An inventory manager can indicate that the request was filled from the Central Office supply.</t>
  </si>
  <si>
    <t>INVPR-22</t>
  </si>
  <si>
    <t>Indicate Range</t>
  </si>
  <si>
    <t>The system prompts for the range of numbers to be checked out to the requestor's location.</t>
  </si>
  <si>
    <t>INVPR-23</t>
  </si>
  <si>
    <t>Individual or Range</t>
  </si>
  <si>
    <t>A range can be only one number or a range of numbers.</t>
  </si>
  <si>
    <t>INVPR-24</t>
  </si>
  <si>
    <t>Sequential Numbers</t>
  </si>
  <si>
    <t>Inventory number ranges are sequential.</t>
  </si>
  <si>
    <t>INVPR-25</t>
  </si>
  <si>
    <t>Type Inventory Numbers</t>
  </si>
  <si>
    <t>Numbered inventory can be checked in by entering a beginning and ending inventory number.</t>
  </si>
  <si>
    <t>INVPR-26</t>
  </si>
  <si>
    <t>Assign Number Range</t>
  </si>
  <si>
    <t xml:space="preserve">The system assigns the quantity specified and the number range from an inventory manager to the specific requestor.  </t>
  </si>
  <si>
    <t>INVPR-27</t>
  </si>
  <si>
    <t>Recognize Range of Numbers</t>
  </si>
  <si>
    <t>The system recognizes that the range includes all the numbers in between and determines the quantity accordingly.</t>
  </si>
  <si>
    <t>INVPR-28</t>
  </si>
  <si>
    <t>Multiple Ranges</t>
  </si>
  <si>
    <t>The system allows users to designate receipt of multiple ranges of security paper numbers to account for breaks in numbering and different numbering sequences.</t>
  </si>
  <si>
    <t>INVPR-29</t>
  </si>
  <si>
    <t>Enter Quantities</t>
  </si>
  <si>
    <t>The requestor enters the total quantity received.</t>
  </si>
  <si>
    <t>INVPR-30</t>
  </si>
  <si>
    <t>Edit Quantity Received</t>
  </si>
  <si>
    <t xml:space="preserve">The system validates the total quantity calculated from the range of numbers entered to the quantity entered by the user to make sure they are the same. </t>
  </si>
  <si>
    <t>INVPR-31</t>
  </si>
  <si>
    <t>Confirm Quantity Received</t>
  </si>
  <si>
    <t>The system requires the requestor to confirm the number received to attest to the accuracy of the information entered.</t>
  </si>
  <si>
    <t>INVPR-32</t>
  </si>
  <si>
    <t>Compare Receipt to Order Quantity</t>
  </si>
  <si>
    <t>The quantity received is compared to the quantity ordered and a message is displayed if they do not match.</t>
  </si>
  <si>
    <t>INVPR-33</t>
  </si>
  <si>
    <t>Retrieve Original Receipt from System</t>
  </si>
  <si>
    <t>The requestor retrieves the original receipt in the system to check in the inventory.</t>
  </si>
  <si>
    <t>INVPR-34</t>
  </si>
  <si>
    <t>Change Range of Numbers or Quantity</t>
  </si>
  <si>
    <t>Users can change either the range of numbers or the quantity and rerun the edit to determine if the two agree.</t>
  </si>
  <si>
    <t>INVPR-35</t>
  </si>
  <si>
    <t>Record Discrepancy</t>
  </si>
  <si>
    <t>If the user determines that the discrepancy is real, the order is updated to reflect the difference.</t>
  </si>
  <si>
    <t>INVPR-36</t>
  </si>
  <si>
    <t>Notify Central Office of Discrepancies</t>
  </si>
  <si>
    <t>The system alerts an inventory manager of any discrepancies between the security paper shipped to the location and the security paper received by the location.</t>
  </si>
  <si>
    <t>INVPR-37</t>
  </si>
  <si>
    <t>Validate Numbers</t>
  </si>
  <si>
    <t>The system checks to make sure numbers being received have not already been assigned or used by this location or any other location by checking both the inventory in stock and used inventory.</t>
  </si>
  <si>
    <t>INVPR-38</t>
  </si>
  <si>
    <t>Shipment Not Received Alert</t>
  </si>
  <si>
    <t xml:space="preserve">The system alerts an inventory manager if the requestor does not mark the shipment as received within a Jurisdiction defined period of time. </t>
  </si>
  <si>
    <t>INVPR-39</t>
  </si>
  <si>
    <t>Upload Invoice</t>
  </si>
  <si>
    <t>The system requires the user upload the paper invoice to the order before submission to an inventory manager.</t>
  </si>
  <si>
    <t>INVPR-40</t>
  </si>
  <si>
    <t>Submit for Approval</t>
  </si>
  <si>
    <t>Once paper is entered by the requestor and passes system validations, the user submits the order for approval and allocation.</t>
  </si>
  <si>
    <t>INVPR-41</t>
  </si>
  <si>
    <t>Queue for Review</t>
  </si>
  <si>
    <t>Paper orders marked received are queued for review by an inventory manager.</t>
  </si>
  <si>
    <t>INVPR-42</t>
  </si>
  <si>
    <t>Central Office Resolves Security Control Number Issues</t>
  </si>
  <si>
    <t>The system allows an inventory manager to resolve any system-detected problems with the security paper number.</t>
  </si>
  <si>
    <t>INVPR-43</t>
  </si>
  <si>
    <t>Approve Paper</t>
  </si>
  <si>
    <t>An inventory manager reviews completed transactions. The user must take an action to approve the paper as recorded in the system.</t>
  </si>
  <si>
    <t>INVPR-44</t>
  </si>
  <si>
    <t>Paper Assigned to Offices/Units</t>
  </si>
  <si>
    <t>Upon approval, the paper is assigned to the location. The inventory-on-hand figure is updated immediately upon the successful approval of new inventory.</t>
  </si>
  <si>
    <t>INVPR-45</t>
  </si>
  <si>
    <t>Security Numbers Available for Issuance</t>
  </si>
  <si>
    <t>Once the check-in process is complete, the security numbers are available for use for Issuance.</t>
  </si>
  <si>
    <t>INVPR-46</t>
  </si>
  <si>
    <t>Assign to Individual Users</t>
  </si>
  <si>
    <t>The system allows an authorized user to assign inventory to individual users.</t>
  </si>
  <si>
    <t>INVPR-47</t>
  </si>
  <si>
    <t>Sign In Security Paper to Printer</t>
  </si>
  <si>
    <t xml:space="preserve">Authorized users will sign into the system at the beginning of each day and assign paper to each printer by entering the starting control number for each printer. </t>
  </si>
  <si>
    <t>INVPR-48</t>
  </si>
  <si>
    <t>Sign Out Security Paper to Printer</t>
  </si>
  <si>
    <t>Authorized users will sign into the system at the end of each day and enter that security paper was removed from each printer by entering the ending control number for each printer.</t>
  </si>
  <si>
    <t>INVPR-49</t>
  </si>
  <si>
    <t>Sequential Numbers Out of Order</t>
  </si>
  <si>
    <t>If the starting or ending control number is out of sequence, the system alerts the user and prevents printing until an override is performed.</t>
  </si>
  <si>
    <t>INVPR-50</t>
  </si>
  <si>
    <t>Auto Notification of Discrepancy</t>
  </si>
  <si>
    <t>The system automatically notifies users when a discrepancy in inventory is detected.</t>
  </si>
  <si>
    <t>INVPR-51</t>
  </si>
  <si>
    <t>Adjust Inventory</t>
  </si>
  <si>
    <t>An inventory manager can make changes to the security paper numbers assigned to locations or issuance history in order to resolve inventory issues.</t>
  </si>
  <si>
    <t>INVPR-52</t>
  </si>
  <si>
    <t>Reason for Adjustment</t>
  </si>
  <si>
    <t>All adjustments to inventory require entry of a reason. Reasons are Jurisdiction defined.</t>
  </si>
  <si>
    <t>INVPR-53</t>
  </si>
  <si>
    <t>Reason Adjustment Comment</t>
  </si>
  <si>
    <t>All adjustments to inventory include the ability to add a comment.</t>
  </si>
  <si>
    <t>INVPR-54</t>
  </si>
  <si>
    <t>Update Inventory Levels</t>
  </si>
  <si>
    <t>The system automatically records usage by security paper number during issuance.</t>
  </si>
  <si>
    <t>INVPR-55</t>
  </si>
  <si>
    <t>Accept Returned Inventory</t>
  </si>
  <si>
    <t>The system has the ability for an inventory manager user to accept returned secured inventory items from one location and assign them to another.</t>
  </si>
  <si>
    <t>INVPR-56</t>
  </si>
  <si>
    <t>Transfer Between Locations</t>
  </si>
  <si>
    <t>A user can request inventory to be transferred from one location to another.</t>
  </si>
  <si>
    <t>INVPR-57</t>
  </si>
  <si>
    <t>Compare the System to Physical Inventory</t>
  </si>
  <si>
    <t>If, after comparing the physical inventory at a location to the system inventory status report and discrepancies exist, an inventory manager can adjust the system to make the electronic record match the physical inventory.</t>
  </si>
  <si>
    <t>INVPR-58</t>
  </si>
  <si>
    <t>Analyze Inventory Usage</t>
  </si>
  <si>
    <t>The system provides the ability for a user to analyze inventory usage across one or more locations.</t>
  </si>
  <si>
    <t>INVPR-59</t>
  </si>
  <si>
    <t>Associated Receipt Number for Used Document Control Numbers</t>
  </si>
  <si>
    <t>The system provides the ability for an inventory manager to display the associated receipt number for numbers that have a status of "used" for any document control number.</t>
  </si>
  <si>
    <t>INVPR-60</t>
  </si>
  <si>
    <t>Display Status of Security Paper</t>
  </si>
  <si>
    <t>The system provides the ability for an inventory manager to display the status of any controlled inventory number to determine whether it is in inventory or how it has been used.</t>
  </si>
  <si>
    <t>INVPR-61</t>
  </si>
  <si>
    <t>The system provides the ability for an inventory manager to display the status of any controlled inventory number to determine the status (used, void, available).</t>
  </si>
  <si>
    <t>INVPR-62</t>
  </si>
  <si>
    <t>Display/Print Inventory Status</t>
  </si>
  <si>
    <t>An inventory manager can display/print a summary of the status of inventory showing usage and quantity that is on hand.</t>
  </si>
  <si>
    <t>Rules for Voiding Inventory</t>
  </si>
  <si>
    <t>INVPR-63</t>
  </si>
  <si>
    <t>Void Controlled Inventory</t>
  </si>
  <si>
    <t>The system provides the ability to void a range of security paper numbers or a single security paper number when the paper has been damaged, lost or stolen before it was used. (Voiding used inventory occurs during the issuance process so that document history can be updated.)</t>
  </si>
  <si>
    <t>INVPR-64</t>
  </si>
  <si>
    <t>Voids Require Reason</t>
  </si>
  <si>
    <t>The system has an edit requiring a reason be provided for every piece of voided security paper.</t>
  </si>
  <si>
    <t>INVPR-65</t>
  </si>
  <si>
    <t>Voids Cannot be Issued</t>
  </si>
  <si>
    <t>Voiding a control number in Inventory prevents it from being assigned during Issuance.</t>
  </si>
  <si>
    <t>SECURITY PAPER ORDER, DISTRIBUTION &amp; RECONCILIATION - BONUS BUSINESS RULES</t>
  </si>
  <si>
    <t>INVB-1</t>
  </si>
  <si>
    <t>Expedite</t>
  </si>
  <si>
    <t>The requesting user can indicate that the order needs to be expedited.</t>
  </si>
  <si>
    <t>INVB-2</t>
  </si>
  <si>
    <t>Low Inventory Alert</t>
  </si>
  <si>
    <t>A message is sent to an inventory manager when the security paper at a given location falls below a Jurisdiction defined threshold.</t>
  </si>
  <si>
    <t>INVB-3</t>
  </si>
  <si>
    <t>Low Paper Alert</t>
  </si>
  <si>
    <t>The system alerts an inventory manager when the security paper inventory at the Central Office is below a Jurisdiction defined amount.</t>
  </si>
  <si>
    <t>INVB-4</t>
  </si>
  <si>
    <t>Central Office Packing Slip</t>
  </si>
  <si>
    <t>For orders shipped from the Central Office, the system prints a packing slip for each shipment specifying Jurisdiction defined information.</t>
  </si>
  <si>
    <t>INVB-5</t>
  </si>
  <si>
    <t>Purchase Order</t>
  </si>
  <si>
    <t>The system provides the ability to print a purchase order form.</t>
  </si>
  <si>
    <t>INVB-6</t>
  </si>
  <si>
    <t>Purchase Order Jurisdiction Defined</t>
  </si>
  <si>
    <t>The purchase order will be Jurisdiction defined and includes Jurisdiction defined numbering.</t>
  </si>
  <si>
    <t>INVB-7</t>
  </si>
  <si>
    <t>Augment PO Numbering</t>
  </si>
  <si>
    <t>The purchase order numbering is augmented automatically with each new requisition.</t>
  </si>
  <si>
    <t>INVB-8</t>
  </si>
  <si>
    <t>Email Purchase Order</t>
  </si>
  <si>
    <t>The system can email the purchase order form to the vendor.</t>
  </si>
  <si>
    <t>INVB-9</t>
  </si>
  <si>
    <t>Print Purchase Order</t>
  </si>
  <si>
    <t>An inventory manager can print the purchase order form from the system.</t>
  </si>
  <si>
    <t>INVB-10</t>
  </si>
  <si>
    <t>Requisition Form</t>
  </si>
  <si>
    <t>The system provides the ability to print a requisition form.</t>
  </si>
  <si>
    <t>INVB-11</t>
  </si>
  <si>
    <t>Requisition Form Jurisdiction Defined</t>
  </si>
  <si>
    <t>The requisition form is Jurisdiction defined and includes Jurisdiction defined numbering.</t>
  </si>
  <si>
    <t>INVB-12</t>
  </si>
  <si>
    <t>Requisition Form Numbering</t>
  </si>
  <si>
    <t>The requisition numbering is maintained in the system.</t>
  </si>
  <si>
    <t>INVB-13</t>
  </si>
  <si>
    <t>Augment Requisition Numbering</t>
  </si>
  <si>
    <t>The requisition numbering is augmented automatically with each new requisition.</t>
  </si>
  <si>
    <t>INVB-14</t>
  </si>
  <si>
    <t>Email Requisition Form</t>
  </si>
  <si>
    <t>The system can email the requisition form to the vendor.</t>
  </si>
  <si>
    <t>INVB-15</t>
  </si>
  <si>
    <t>Print Requisition Form</t>
  </si>
  <si>
    <t>An inventory manager can print the requisition form from the system.</t>
  </si>
  <si>
    <t>INVB-16</t>
  </si>
  <si>
    <t>Link Order</t>
  </si>
  <si>
    <t>The system can link the order, purchase number, receipt of order, and scanned documents.</t>
  </si>
  <si>
    <t>INVB-17</t>
  </si>
  <si>
    <t>Order from Vendor</t>
  </si>
  <si>
    <t>The system provides the ability for an inventory manager to generate an order that can be sent to the security paper vendor.</t>
  </si>
  <si>
    <t>BUSINESS PROCESS:  MARRIAGE AND DIVORCE</t>
  </si>
  <si>
    <t xml:space="preserve">If you are unable to provide any of the COTS requirements as listed in Attachment B: Section 7.2.50, please indicate the specific rule below and respond using the included drop down list.  </t>
  </si>
  <si>
    <t>MARRIAGE AND DIVORCE - PUERTO RICO SPECIFIC BUSINESS RULES</t>
  </si>
  <si>
    <t xml:space="preserve">MARRIAGE  </t>
  </si>
  <si>
    <t>MDPR-1</t>
  </si>
  <si>
    <t>Officiant Information</t>
  </si>
  <si>
    <t>The system provides the ability to collect licensed officiant information including but not limited to name, title, license type, and license active dates. Information about the officiant is available to add to marriage records through drop down selection.</t>
  </si>
  <si>
    <t>MDPR-2</t>
  </si>
  <si>
    <t>Lab Test Date</t>
  </si>
  <si>
    <t>The system provides a field for the user to enter the date lab test results were read by a physician.</t>
  </si>
  <si>
    <t>MDPR-3</t>
  </si>
  <si>
    <t>Medical Certification Date</t>
  </si>
  <si>
    <t>The system provides a field for the user to enter the date the lab results were certified by a physician.</t>
  </si>
  <si>
    <t>MDPR-4</t>
  </si>
  <si>
    <t>Medical Certification Timeframe</t>
  </si>
  <si>
    <t>The medical certification must have been completed within 14 calendar days of lab results.</t>
  </si>
  <si>
    <t>MDPR-5</t>
  </si>
  <si>
    <t>Proof of Conclusion of Previous Marriage</t>
  </si>
  <si>
    <t>Proof of conclusion of previous marriage must be captured on the marriage license. Option for proof includes certified copy of divorce decree from a divorce processed within the Jurisdiction, certified copy of a divorce decree that has been validated by a court house exequatur, or death certificate for the previous spouse.</t>
  </si>
  <si>
    <t>MDPR-6</t>
  </si>
  <si>
    <t>Divorce within Jurisdiction</t>
  </si>
  <si>
    <t>If the divorce was decreed within the jurisdiction, the system allows the user to perform a divorce search and link the previous divorce with the marriage license.</t>
  </si>
  <si>
    <t>MDPR-7</t>
  </si>
  <si>
    <t>Proof of Spouse Death</t>
  </si>
  <si>
    <t>If the applicant's former spouse died within the jurisdiction, the system allows the user to perform a death search and link the death record to the marriage license.</t>
  </si>
  <si>
    <t>MDPR-8</t>
  </si>
  <si>
    <t>Proof of Birth Outside Jurisdiction</t>
  </si>
  <si>
    <t>A certified birth certificate is only required if the applicant was born outside the jurisdiction.</t>
  </si>
  <si>
    <t>MDPR-9</t>
  </si>
  <si>
    <t>Proof of Birth within Jurisdiction</t>
  </si>
  <si>
    <t>If the applicant was born within the jurisdiction, the system allows the user to perform a birth search and link the birth record to the marriage license.</t>
  </si>
  <si>
    <t>MDPR-10</t>
  </si>
  <si>
    <t>Proof of Death Search</t>
  </si>
  <si>
    <t>If the applicant's parent died within the jurisdiction, the system allows the user to perform a death search and link the death record to the marriage license.</t>
  </si>
  <si>
    <t>MDPR-11</t>
  </si>
  <si>
    <t>Emancipated Minor</t>
  </si>
  <si>
    <t>If a minor applicant has been emancipated, then additional documentation from parents/guardians/legal custodians is not required. Proof of emancipation is required.</t>
  </si>
  <si>
    <t>MDPR-12</t>
  </si>
  <si>
    <t>Emancipation Proof</t>
  </si>
  <si>
    <t>If the applicant was emancipated within the jurisdiction, the system allows the user to perform an emancipation or marriage search and link the record to the marriage license. All emancipations are registered on a birth record, emancipation registry, or are granted by marriage.</t>
  </si>
  <si>
    <t>MDPR-13</t>
  </si>
  <si>
    <t>Ten Days to Get Married</t>
  </si>
  <si>
    <t>Applicants must get married within 10 calendar days of the medical certification.</t>
  </si>
  <si>
    <t>MDPR-14</t>
  </si>
  <si>
    <t>Registration Denial</t>
  </si>
  <si>
    <t>If the date of marriage is more than 10 calendar days after the date of medical certification, the user receives a notice that the record cannot be registered.</t>
  </si>
  <si>
    <t>MDPR-15</t>
  </si>
  <si>
    <t>Officiant Not Authorized</t>
  </si>
  <si>
    <t>If the officiant is not authorized in the EVRS to perform marriage ceremonies in Puerto Rico, the user receives a notice that the record cannot be registered.</t>
  </si>
  <si>
    <t>MDPR-16</t>
  </si>
  <si>
    <t>Registration Less than One Year</t>
  </si>
  <si>
    <t>The system prevents local users from registering a marriage if the completed license is returned more than 364 days after the ceremony date.</t>
  </si>
  <si>
    <t>MDPR-17</t>
  </si>
  <si>
    <t>Marriage Request Closed</t>
  </si>
  <si>
    <t>If the certificate cannot be registered, the marriage request is closed. The license and certificate paperwork associated with the request cannot be used again in the future for registration.</t>
  </si>
  <si>
    <t>MDPR-18</t>
  </si>
  <si>
    <t>Delayed Marriage Entry</t>
  </si>
  <si>
    <t>System shall allow entry of a Delayed Marriage</t>
  </si>
  <si>
    <t>MDPR-19</t>
  </si>
  <si>
    <t>Delayed at Central Office</t>
  </si>
  <si>
    <t>Delayed marriage registrations are only processed at the Central Office.</t>
  </si>
  <si>
    <t>MDPR-20</t>
  </si>
  <si>
    <t>Set delayed flag</t>
  </si>
  <si>
    <t>If the record is considered delayed, the delayed indicator in the record is set.</t>
  </si>
  <si>
    <t>DIVORCE</t>
  </si>
  <si>
    <t>MDPR-21</t>
  </si>
  <si>
    <t>Maintain list for select municipality courts</t>
  </si>
  <si>
    <t>The system allows the Central Office to maintain tables of states and counties to facilitate data entry.</t>
  </si>
  <si>
    <t>Rules for Divorce in Jurisdiction, Marriage OOS</t>
  </si>
  <si>
    <t>MDPR-22</t>
  </si>
  <si>
    <t>Statistical Data Only</t>
  </si>
  <si>
    <t>If a divorce is processed within PR, but the marriage occurred outside of PR, only basic statistical information about the divorce is recorded. The system allows the user to indicate the marriage was performed outside the jurisdiction and only statistical information is captured. Statistical information captured is Jurisdiction defined.</t>
  </si>
  <si>
    <t>Rules for Divorce OOS, Marriage in Jurisdiction</t>
  </si>
  <si>
    <t>MDPR-23</t>
  </si>
  <si>
    <t>Data for PR Marriage, OOS Divorce</t>
  </si>
  <si>
    <t>If the marriage was registered in PR and divorce occurred outside PR, PR will annotate the divorce on the marriage record. The system provides Jurisdiction defined data fields to document the divorce information on the marriage record.</t>
  </si>
  <si>
    <t>MDPR-24</t>
  </si>
  <si>
    <t>Court House Certification</t>
  </si>
  <si>
    <t>If the divorce was decreed outside the Jurisdiction, the system requires the user to upload the court house exequatur certification.</t>
  </si>
  <si>
    <t>Rules for Divorce and Marriage in Jurisdiction</t>
  </si>
  <si>
    <t>MDPR-25</t>
  </si>
  <si>
    <t>Data for PR Marriage and Divorce</t>
  </si>
  <si>
    <t>If the marriage and divorce occurred in PR, PR will annotate the divorce on the marriage record. The system provides Jurisdiction defined data fields to document the divorce information on the marriage record.</t>
  </si>
  <si>
    <t>MDPR-26</t>
  </si>
  <si>
    <t>Upload public deed or divorce decree</t>
  </si>
  <si>
    <t>The system requires the user to upload a public deed or divorce decree to the marriage record when the divorce information is added.</t>
  </si>
  <si>
    <t>MDPR-27</t>
  </si>
  <si>
    <t>Document history list</t>
  </si>
  <si>
    <t>The system retains a document history list for each record that shows when the divorce was annotated on the marriage record.</t>
  </si>
  <si>
    <t>Rules for Statistical Extracts</t>
  </si>
  <si>
    <t>MDPR-28</t>
  </si>
  <si>
    <t>Extract any divorce data</t>
  </si>
  <si>
    <t>The system allows a user to run a single statistical extract with divorce data from any scenario. The extract layout is Jurisdiction defined and includes a field to indicate under which scenario the divorce was registered.</t>
  </si>
  <si>
    <t>MDPR-29</t>
  </si>
  <si>
    <t>Schedule statistical extract</t>
  </si>
  <si>
    <t>The timing of the statistical extraction can be automatically scheduled to run at a specific time and be executed without manual intervention.</t>
  </si>
  <si>
    <t>MDPR-30</t>
  </si>
  <si>
    <t>Run statistical extract on demand</t>
  </si>
  <si>
    <t>The statistical extraction can also be selected by an authorized user from a menu on demand.</t>
  </si>
  <si>
    <t>MDPR-31</t>
  </si>
  <si>
    <t>Add date included in Statistical extract</t>
  </si>
  <si>
    <t>A date is written to each record to show the date it was included in a statistical extract.</t>
  </si>
  <si>
    <t>BUSINESS PROCESS:  MATERNAL DEATH / INFANT LINKAGE</t>
  </si>
  <si>
    <t>MATERNAL DEATH / INFANT LINKAGE - BONUS BUSINESS RULES</t>
  </si>
  <si>
    <t xml:space="preserve">MATERNAL DEATH / INFANT LINKAGE  </t>
  </si>
  <si>
    <t>MDLB-1</t>
  </si>
  <si>
    <t>Linking Maternal Death to Infant Records</t>
  </si>
  <si>
    <t>The system provides functionality to identify and link maternal death records with associated birth and fetal death records.</t>
  </si>
  <si>
    <t>MDLB-2</t>
  </si>
  <si>
    <t>Linkage Triggers</t>
  </si>
  <si>
    <t>Triggers for the system to identify a maternal death and search for an infant birth or fetal death record are Jurisdiction defined.</t>
  </si>
  <si>
    <t>MDLB-3</t>
  </si>
  <si>
    <t>Maternal Death Flag</t>
  </si>
  <si>
    <t>Records that meet the Jurisdiction criteria for a maternal death are flagged for the purpose of running reports.</t>
  </si>
  <si>
    <t>MDLB-4</t>
  </si>
  <si>
    <t>Instant Cross Match on Death</t>
  </si>
  <si>
    <t>The system automatically searches for an infant birth or fetal death record with a mother that matches the decedent on the maternal death record.</t>
  </si>
  <si>
    <t>MDLB-5</t>
  </si>
  <si>
    <t>Infant Record Timeframe</t>
  </si>
  <si>
    <t>Birth and fetal death records must have a birth or delivery date within 1 year of the date of maternal death.</t>
  </si>
  <si>
    <t>MDLB-6</t>
  </si>
  <si>
    <t>Exact Matches for In-Jurisdiction Records Only</t>
  </si>
  <si>
    <t>Exact matches are automatically linked only if both records are filed within the Jurisdiction (ex. birth and maternal death filed within Puerto Rico).</t>
  </si>
  <si>
    <t>MDLB-7</t>
  </si>
  <si>
    <t>Death Records In-Jurisdiction and OOJ</t>
  </si>
  <si>
    <t>For death records, the linkage runs against both in-Jurisdiction and out-of-Jurisdiction birth records.</t>
  </si>
  <si>
    <t>MDLB-8</t>
  </si>
  <si>
    <t>OOJ SFN</t>
  </si>
  <si>
    <t>The system recognizes OOJ SFN numbers when linked and places the OOJ SFN on the appropriate record.</t>
  </si>
  <si>
    <t>MDLB-9</t>
  </si>
  <si>
    <t xml:space="preserve">Instant Cross Match on OOJ </t>
  </si>
  <si>
    <t>The system automatically searches for a match for OOJ birth and OOJ death records when imported into the system.</t>
  </si>
  <si>
    <t>MDLB-10</t>
  </si>
  <si>
    <t>Update Death Record</t>
  </si>
  <si>
    <t xml:space="preserve">Upon completion of the linkage, the system adds the Jurisdiction defined information to the maternal death record. </t>
  </si>
  <si>
    <t>MDLB-11</t>
  </si>
  <si>
    <t>Apply "Mother Deceased" Flag to Birth Record</t>
  </si>
  <si>
    <t>If a maternal death is linked to a birth record, the system applies a "Mother Deceased" flag to the birth record that can be referenced for ensuring issuance eligibility.</t>
  </si>
  <si>
    <t>MDLB-12</t>
  </si>
  <si>
    <t>"Matched to Record" Status on Death Record</t>
  </si>
  <si>
    <t>If a match is found, the system updates the status of the death record to "Matched to Birth Record" or "Matched to Fetal Death Record."</t>
  </si>
  <si>
    <t>MDLB-13</t>
  </si>
  <si>
    <t>Update Death Certificate with National File Number</t>
  </si>
  <si>
    <t>The system updates the death record with the birth or fetal death National File Number.</t>
  </si>
  <si>
    <t>MDLB-14</t>
  </si>
  <si>
    <t>Allow User to Remove Linkage</t>
  </si>
  <si>
    <t>If records have been linked in error, the Central Office user is able to remove the link. Record numbers are removed from the records and associated flags are removed.</t>
  </si>
  <si>
    <t>MDLB-15</t>
  </si>
  <si>
    <t>Module Option</t>
  </si>
  <si>
    <t>The maternal death linkage may be performed through the system's birth, death, or fetal death module.</t>
  </si>
  <si>
    <t>MDLB-16</t>
  </si>
  <si>
    <t>Manual Searches, Birth</t>
  </si>
  <si>
    <t>The system provides the ability for the user to manually search the birth file for a record and, if the record is located, create a link between the birth and maternal death record.</t>
  </si>
  <si>
    <t>MDLB-17</t>
  </si>
  <si>
    <t>Manual Searches, Fetal Death</t>
  </si>
  <si>
    <t>The system provides the ability for the user to manually search the fetal death file for a record and, if the record is located, create a link between the fetal death and maternal death record.</t>
  </si>
  <si>
    <t>MDLB-18</t>
  </si>
  <si>
    <t>Manual Searches, Death</t>
  </si>
  <si>
    <t>The system provides the ability for the user to manually search the death file for a record and, if the record is located, create a link between the maternal death and birth and/or fetal death record.</t>
  </si>
  <si>
    <t>MDLB-19</t>
  </si>
  <si>
    <t>Match Record Manually</t>
  </si>
  <si>
    <t xml:space="preserve">The system provides the Central Office user with the ability to match records manually by taking an actionable step. </t>
  </si>
  <si>
    <t>MDLB-20</t>
  </si>
  <si>
    <t>Update Automatically Once Matched</t>
  </si>
  <si>
    <t>The system automatically updates all records with the appropriate Jurisdiction defined information once records are manually matched.</t>
  </si>
  <si>
    <t>MDLB-21</t>
  </si>
  <si>
    <t>Queue of Unmatched Maternal Death Records</t>
  </si>
  <si>
    <t>The system provides a way for the Central Office to review maternal death records that have been received for which there are no matching birth or fetal death records.</t>
  </si>
  <si>
    <t>MDLB-22</t>
  </si>
  <si>
    <t>Periodically Re-Run Linkage Against Unmatched Records</t>
  </si>
  <si>
    <t>Unmatched maternal death records are periodically re-run against the birth and fetal death data in case of an addition or change in the content of the records. The Jurisdiction sets the length of the period where a record is in queue for automatic re-matches.</t>
  </si>
  <si>
    <t>MDLB-23</t>
  </si>
  <si>
    <t xml:space="preserve">Allow User to Remove Unmatched Record from Queue </t>
  </si>
  <si>
    <t>The system allows the user to remove incorrect linkages. Unmatched records removed from the process are flagged as "Unmatched Maternal Death."</t>
  </si>
  <si>
    <t>MDLB-24</t>
  </si>
  <si>
    <t>Shared Data Files</t>
  </si>
  <si>
    <t>The system supports export of a maternal death linkage file that meets standards. The export can be run ad hoc or on a schedule.</t>
  </si>
  <si>
    <t>MDLB-25</t>
  </si>
  <si>
    <t>MDLB-26</t>
  </si>
  <si>
    <t>MDLB-27</t>
  </si>
  <si>
    <t>The system provides a way for the Central Office to view matches with a threshold percentage indicating "not a match."</t>
  </si>
  <si>
    <t>MDLB-28</t>
  </si>
  <si>
    <t xml:space="preserve">The system provides a "no link"/"no match" filter so older deaths are removed from the maternal death linkage process. </t>
  </si>
  <si>
    <t>MDLB-29</t>
  </si>
  <si>
    <t>When a user is reviewing matches, the system provides a way for the user to easily open the records associated with the match</t>
  </si>
  <si>
    <t>MDLB-30</t>
  </si>
  <si>
    <t>MDLB-31</t>
  </si>
  <si>
    <t>MDLB-32</t>
  </si>
  <si>
    <t>The maternal death linkage may be scheduled to run on a Jurisdiction defined schedule.</t>
  </si>
  <si>
    <t>MDLB-33</t>
  </si>
  <si>
    <t>Reject and Replace Match</t>
  </si>
  <si>
    <t>The system provides the functionality to decline a match, despite a successful electronic match, and replace it with a selection of a different record.</t>
  </si>
  <si>
    <t>MDLB-34</t>
  </si>
  <si>
    <t>Refuse Match</t>
  </si>
  <si>
    <t xml:space="preserve">The system provides the functionality to decline a match, despite a successful electronic match, and refuse a match with any record. </t>
  </si>
  <si>
    <t>BUSINESS PROCESS:  NEW USER SETUP</t>
  </si>
  <si>
    <t xml:space="preserve">If you are unable to provide any of the COTS requirements as listed in Attachment B: Section 7.2.57, please indicate the specific rule below and respond using the included drop down list.  </t>
  </si>
  <si>
    <t>NEW USER SETUP - PUERTO RICO SPECIFIC BUSINESS RULES</t>
  </si>
  <si>
    <t>NEW USER SETUP</t>
  </si>
  <si>
    <t>NUPR-1</t>
  </si>
  <si>
    <t>Dual Licensed</t>
  </si>
  <si>
    <t>In the case of funeral directors, the user may also be licensed as an embalmer. The system allows the user to submit a single account request when dual licensed.</t>
  </si>
  <si>
    <t>NUPR-2</t>
  </si>
  <si>
    <t>Multiple User Types</t>
  </si>
  <si>
    <t xml:space="preserve">The system has to accommodate assigning multiple user types to an individual user (i.e. funeral director and embalmer; pediatrician and pronouncer). </t>
  </si>
  <si>
    <t>NUPR-3</t>
  </si>
  <si>
    <t>Multiple License Number Fields</t>
  </si>
  <si>
    <t xml:space="preserve">The system provides fields to enter license number by user type (i.e., funeral director license number and embalmer license number). </t>
  </si>
  <si>
    <t>NUPR-4</t>
  </si>
  <si>
    <t>Individual User Role Rejection</t>
  </si>
  <si>
    <t xml:space="preserve">The system allows the Jurisdiction to accept one user role and reject another user role, from the same applicant. </t>
  </si>
  <si>
    <t>NEW USER SETUP - BONUS BUSINESS RULES</t>
  </si>
  <si>
    <t xml:space="preserve">NEW USER SETUP  </t>
  </si>
  <si>
    <t>NUB-1</t>
  </si>
  <si>
    <t>Send Message After Jurisdiction Defined Time Period</t>
  </si>
  <si>
    <t>If a user has not been assigned a role and profile within a Jurisdiction defined period of time, the system sends a reminder message to the System Administrator.</t>
  </si>
  <si>
    <t>NUB-2</t>
  </si>
  <si>
    <t xml:space="preserve">Notification for Each Status Update </t>
  </si>
  <si>
    <t>For each step of the application process the system will send the new user a status update via email (for example, application received, application in review status, etc.,).</t>
  </si>
  <si>
    <t>NUB-3</t>
  </si>
  <si>
    <t>Verification of License</t>
  </si>
  <si>
    <t xml:space="preserve">The system interfaces with the Professional Licensing Database to determine if a license is valid. </t>
  </si>
  <si>
    <t>NUB-4</t>
  </si>
  <si>
    <t>License Exists</t>
  </si>
  <si>
    <t xml:space="preserve">The system provides a message with the result of the match against the Professional Licensing Database of "valid" or "invalid" (or as otherwise Jurisdictionally defined). </t>
  </si>
  <si>
    <t>NUB-5</t>
  </si>
  <si>
    <t>License Problem Flagged and Placed in a Queue</t>
  </si>
  <si>
    <t xml:space="preserve">If the license is not valid, the system places a flag on the request and the new user account request is placed in a review queue. </t>
  </si>
  <si>
    <t>BUSINESS PROCESS:  RECORD A BIRTH, DEATH OR FETAL DEATH OF A PUERTO RICO RESIDENT IN ANOTHER STATE</t>
  </si>
  <si>
    <t xml:space="preserve">If you are unable to provide any of the COTS requirements as listed in Attachment B: Section 7.2.47, please indicate the specific rule below and respond using the included drop down list.  </t>
  </si>
  <si>
    <t>RECORD A BIRTH, DEATH OR FETAL DEATH OF A PUERTO RICO RESIDENT IN ANOTHER STATE - PUERTO RICO SPECIFIC BUSINESS RULES</t>
  </si>
  <si>
    <t>RECORD A BIRTH, DEATH OR FETAL DEATH OF A PUERTO RICO RESIDENT IN ANOTHER STATE</t>
  </si>
  <si>
    <t>OOSPR-1</t>
  </si>
  <si>
    <t>Puerto Rico Residency</t>
  </si>
  <si>
    <t>The system has a soft edit to check that residency is Puerto Rico.</t>
  </si>
  <si>
    <t>OOSPR-2</t>
  </si>
  <si>
    <t>Puerto Rico Birth</t>
  </si>
  <si>
    <t>The system has a soft edit to check for a Puerto Rico resident birth.</t>
  </si>
  <si>
    <t>OOSPR-3</t>
  </si>
  <si>
    <t>SSN Request on Out-of-Jurisdiction Birth</t>
  </si>
  <si>
    <r>
      <t>The system does not request an SSN for an out-of-Jurisdiction</t>
    </r>
    <r>
      <rPr>
        <sz val="8"/>
        <color theme="1"/>
        <rFont val="Calibri"/>
        <family val="2"/>
        <scheme val="minor"/>
      </rPr>
      <t> </t>
    </r>
    <r>
      <rPr>
        <sz val="10"/>
        <color theme="1"/>
        <rFont val="Arial Narrow"/>
        <family val="2"/>
      </rPr>
      <t>birth record.</t>
    </r>
  </si>
  <si>
    <t>BUSINESS PROCESS:  POINT OF SALE - ORDERS and FULFILLMENT</t>
  </si>
  <si>
    <t>POINT OF SALE - PUERTO RICO SPECIFIC BUSINESS RULES</t>
  </si>
  <si>
    <t>ORDERS</t>
  </si>
  <si>
    <t>ISSPR-1</t>
  </si>
  <si>
    <t>Re-open Denied Request</t>
  </si>
  <si>
    <t xml:space="preserve">The system allows a user to open a denied request and convert it to an open request, which can be processed once missing information is received. </t>
  </si>
  <si>
    <t>ISSPR-2</t>
  </si>
  <si>
    <t>Foreign Address</t>
  </si>
  <si>
    <t>The system allows entry of a foreign address for the requestor address.</t>
  </si>
  <si>
    <t>ISSPR-3</t>
  </si>
  <si>
    <t>"Customer Waiting" Flag for Amendments</t>
  </si>
  <si>
    <t xml:space="preserve">The system provides a method by which a user can indicate that the request is for an amendment AND the customer is waiting. </t>
  </si>
  <si>
    <t>ISSPR-4</t>
  </si>
  <si>
    <t>Government Agency Verifications Tracking</t>
  </si>
  <si>
    <t xml:space="preserve">The system tracks how many times a government agency (e.g. child support services) requests a verification. </t>
  </si>
  <si>
    <t>ISSPR-5</t>
  </si>
  <si>
    <t>Receipt Cash on Mail Requests</t>
  </si>
  <si>
    <t>The system allows a user to receipt cash payment received with a mail request.</t>
  </si>
  <si>
    <t>ISSPR-6</t>
  </si>
  <si>
    <t>Money Order Stamp Exchange</t>
  </si>
  <si>
    <t xml:space="preserve">Money orders received with mailed requests are collected at the end of each day and exchanged for the equivalent amount in stamps (like cash). The stamps are then allocated to the requests associated with the money orders. Orders originally paid with money orders require that the user enter the number of stamps and the stamp control numbers into the request record once the exchange is completed. </t>
  </si>
  <si>
    <t>ISSPR-7</t>
  </si>
  <si>
    <t>Issuance History on a Record</t>
  </si>
  <si>
    <t>The system captures record issuance history within the record history as well as in the POS module. Issuance history is viewable separate from other record history through functionality such as a filter or report. Access to issuance history is based on user role.</t>
  </si>
  <si>
    <t>Rules for Fraud Flags</t>
  </si>
  <si>
    <t>ISSPR-8</t>
  </si>
  <si>
    <t>Potential Fraudulent Request</t>
  </si>
  <si>
    <t>If the user believes the request is fraudulent, they are able to flag the request as such (for example, selecting a check box). The record is queued for the Fraud Unit to investigate.     A field is available for the user to type in a reason why they are flagging the request for potential fraud.</t>
  </si>
  <si>
    <t>ISSPR-9</t>
  </si>
  <si>
    <t>Flag Prevents Further Action</t>
  </si>
  <si>
    <t xml:space="preserve">If a request is flagged for potential fraud, no action (ex. issuance, amendment) can be performed on the request. </t>
  </si>
  <si>
    <t>ISSPR-10</t>
  </si>
  <si>
    <t>Verification Exception</t>
  </si>
  <si>
    <t>If a request is flagged for potential fraud, users associated with the Fraud Unit can issue a verification form. Verification is a special form printed on white paper at no cost.</t>
  </si>
  <si>
    <t>ISSPR-11</t>
  </si>
  <si>
    <t>Only Fraud Unit can Remove Flag</t>
  </si>
  <si>
    <t>Only users designated as part of the Fraud Unit can remove a potential fraud flag from a request.</t>
  </si>
  <si>
    <t>ISSPR-12</t>
  </si>
  <si>
    <t>Fraud Flag on Record</t>
  </si>
  <si>
    <t>The system has a flag that can be applied to a registered or unregistered record if there is suspicion of fraud associated with the record.</t>
  </si>
  <si>
    <t>ISSPR-13</t>
  </si>
  <si>
    <t>Future Notice of Fraudulent Requests</t>
  </si>
  <si>
    <t>When a user creates a request and associates a record with the record, if there are past requests that are flagged as potentially fraudulent, a notice is available informing the user information about prior potentially fraudulent requests. Information provided on the notice is Jurisdiction defined.</t>
  </si>
  <si>
    <t>Rules for PR.gov / Renovaciones Orders</t>
  </si>
  <si>
    <t>ISSPR-14</t>
  </si>
  <si>
    <t>Enter Individual Requests</t>
  </si>
  <si>
    <t>The system provides a method for users to create requests that were submitted through a third party online portal.</t>
  </si>
  <si>
    <t>ISSPR-15</t>
  </si>
  <si>
    <t>Upload Order Batch</t>
  </si>
  <si>
    <t>The system provides a method for a user to upload a batch list of orders obtained through a third party online portal.</t>
  </si>
  <si>
    <t>ISSPR-16</t>
  </si>
  <si>
    <t>Online Request Queue</t>
  </si>
  <si>
    <t xml:space="preserve">The system provides the user with an Online Request Queue for requests submitted online. </t>
  </si>
  <si>
    <t>ISSPR-17</t>
  </si>
  <si>
    <t>Online Request Confirmation Number</t>
  </si>
  <si>
    <t>The system captures the online request confirmation number in the EVRS request.</t>
  </si>
  <si>
    <t>ISSPR-18</t>
  </si>
  <si>
    <t>Look Up Order by Confirmation Number</t>
  </si>
  <si>
    <t>The system allows the user to look up an online order by entering a combination of the customer's confirmation number and last name.</t>
  </si>
  <si>
    <t>ISSPR-19</t>
  </si>
  <si>
    <t>Display Fee for Services</t>
  </si>
  <si>
    <t>Orders extracted from online ordering portals display the fee for services, and not what the requestor actually paid.</t>
  </si>
  <si>
    <t>ISSPR-20</t>
  </si>
  <si>
    <t>Receipt</t>
  </si>
  <si>
    <t>The system provides the ability to print out a receipt as part of, or in addition to, the EVRS receipt.</t>
  </si>
  <si>
    <t>ISSPR-21</t>
  </si>
  <si>
    <t>Mail Out or Pickup</t>
  </si>
  <si>
    <t>The order may be mailed out to the customer or held for pickup.</t>
  </si>
  <si>
    <t>ISSPR-22</t>
  </si>
  <si>
    <t>Pickup Indicator</t>
  </si>
  <si>
    <t>The system provides an indicator if the order will be picked up.</t>
  </si>
  <si>
    <t>ISSPR-23</t>
  </si>
  <si>
    <t>Pickup Queue</t>
  </si>
  <si>
    <t>If an order has been fulfilled ahead of pickup, the order is queued in a pickup queue.</t>
  </si>
  <si>
    <t>FULLFILMENT</t>
  </si>
  <si>
    <t>ISSPR-24</t>
  </si>
  <si>
    <t>ICD Code Descriptions</t>
  </si>
  <si>
    <t>The system maintains a table of ICD codes and associated written descriptions.</t>
  </si>
  <si>
    <t>ISSPR-25</t>
  </si>
  <si>
    <t>Short Form Issuance</t>
  </si>
  <si>
    <t>When issuing a short form of a death record registered from January 18, 2021 to present, the literal text of the immediate cause of death is listed as the cause of death.</t>
  </si>
  <si>
    <t>ISSPR-26</t>
  </si>
  <si>
    <t>Legacy Record COD</t>
  </si>
  <si>
    <t>Legacy records, registered prior to January 18, 2021, are issued with the first ICD code description on the short form.</t>
  </si>
  <si>
    <t>ISSPR-27</t>
  </si>
  <si>
    <t>Legacy Record COD following COD Amendment</t>
  </si>
  <si>
    <t>If a legacy record, registered prior to January 18, 2021, is amended to update the COD, all subsequently issued short forms will list the literal text of the immediate cause of death.</t>
  </si>
  <si>
    <t>ISSPR-28</t>
  </si>
  <si>
    <t>Long Form Issuance</t>
  </si>
  <si>
    <t>Long form issuance always includes the complete literal cause of death.</t>
  </si>
  <si>
    <t>ISSPR-29</t>
  </si>
  <si>
    <t>Court Order Information Prints</t>
  </si>
  <si>
    <t>The system supports the printing of court-defined information on a record.</t>
  </si>
  <si>
    <t>ISSPR-30</t>
  </si>
  <si>
    <t>Flag Truncated Names</t>
  </si>
  <si>
    <t>If the name on a record is below Jurisdiction-defined number of characters, the system flags the record.</t>
  </si>
  <si>
    <t>ISSPR-31</t>
  </si>
  <si>
    <t>Truncated Name</t>
  </si>
  <si>
    <t xml:space="preserve">If a record contains a flag that the name has been truncated, the system allows a user to view the image and type in the remainder of the name so that it may print correctly without having to create an amendment. </t>
  </si>
  <si>
    <t>ISSPR-32</t>
  </si>
  <si>
    <t>Number of Certified Copies Shows on Record</t>
  </si>
  <si>
    <t>The system tracks the number of certified copies issued and Jurisdiction defined information from the request on the associated event record.</t>
  </si>
  <si>
    <t>ISSPR-33</t>
  </si>
  <si>
    <t>Identity of Requestor on Record</t>
  </si>
  <si>
    <t>The system captures the requestor who ordered certified copies on the associated event record.</t>
  </si>
  <si>
    <t>ISSPR-34</t>
  </si>
  <si>
    <t>Return Extra Money</t>
  </si>
  <si>
    <t>If a "No Record Found" letter is issued, all but  $5 per registrant ordered is returned.</t>
  </si>
  <si>
    <t>ISSPR-35</t>
  </si>
  <si>
    <t>Keep Mail Processing Fees</t>
  </si>
  <si>
    <t>If a "No Record Found" letter is issued on a mail order, an additional $2 is kept by the Central Office.</t>
  </si>
  <si>
    <t>ISSPR-36</t>
  </si>
  <si>
    <t>No Fee for Re-Mail</t>
  </si>
  <si>
    <t>No fee is associated with a re-mail.</t>
  </si>
  <si>
    <t>ISSPR-37</t>
  </si>
  <si>
    <t>No Second Re-Mail</t>
  </si>
  <si>
    <t>Only one re-mail is allowed per request.</t>
  </si>
  <si>
    <t>ISSPR-38</t>
  </si>
  <si>
    <t>Prompt to Void Certificates</t>
  </si>
  <si>
    <t>The system displays a prompt for the user when a re-mailed request is returned informing them this is the second return.</t>
  </si>
  <si>
    <t>ISSPR-39</t>
  </si>
  <si>
    <t>Void Inventory Control Number on Returned Certificates</t>
  </si>
  <si>
    <t xml:space="preserve">The system allows authorized users to void inventory control numbers on returned certificates. </t>
  </si>
  <si>
    <t>POINT OF SALE  - BONUS BUSINESS RULES</t>
  </si>
  <si>
    <t>ISSB-1</t>
  </si>
  <si>
    <t>Read Magnetic Stripe</t>
  </si>
  <si>
    <t>The system allows integration with software that reads a driver's license three-dimensional barcode and/or magnetic stripe to collect identity verification.</t>
  </si>
  <si>
    <t>ISSB-2</t>
  </si>
  <si>
    <t>Affidavit Pre-Populated</t>
  </si>
  <si>
    <t>If an affidavit is required; the system will auto-populate the necessary information from the request application.</t>
  </si>
  <si>
    <t>ISSB-3</t>
  </si>
  <si>
    <t>Online Portal</t>
  </si>
  <si>
    <t>Transactions processed through an online portal are automatically imported into the system.</t>
  </si>
  <si>
    <t>ISSB-4</t>
  </si>
  <si>
    <t>Virtual Stamp Integration</t>
  </si>
  <si>
    <t>The system integrates with the Jurisdiction's virtual stamp merchant through a web API, providing charge transaction information to the system.</t>
  </si>
  <si>
    <t>ISSB-5</t>
  </si>
  <si>
    <t>Jurisdiction Virtual Stamp Processing</t>
  </si>
  <si>
    <t>Once virtual stamp payments have been cleared through the Jurisdiction's virtual stamp processing system, the web API carries the data into EVRS.</t>
  </si>
  <si>
    <t>ISSB-6</t>
  </si>
  <si>
    <t>Jurisdiction Defined Data</t>
  </si>
  <si>
    <t>The data that the API imports into EVRS is Jurisdiction defined.</t>
  </si>
  <si>
    <t>ISSB-7</t>
  </si>
  <si>
    <t>Print Virtual Stamp Receipt</t>
  </si>
  <si>
    <t>The system allows the user to print a virtual stamp receipt from the system for the customer to sign.</t>
  </si>
  <si>
    <t>ISSB-8</t>
  </si>
  <si>
    <t>Scan Signed Receipt</t>
  </si>
  <si>
    <t>The system allows the user to scan signed virtual stamp receipts into EVRS.</t>
  </si>
  <si>
    <t>ISSB-9</t>
  </si>
  <si>
    <t>Electronically Sign</t>
  </si>
  <si>
    <t>The system provides a field for customers to electronically sign stamp receipts on a hand-held device or Smartphone.</t>
  </si>
  <si>
    <t>ISSB-10</t>
  </si>
  <si>
    <t>Multiple Shipping Addresses</t>
  </si>
  <si>
    <t>Certified copies and other outputs from services on a single request can be shipped to different locations.</t>
  </si>
  <si>
    <t>FULFILLMENT</t>
  </si>
  <si>
    <t>ISSB-11</t>
  </si>
  <si>
    <t>Bulk Print</t>
  </si>
  <si>
    <t>The system makes it easy for users to enter and print a large number of certificates at a time (e.g. for research projects).</t>
  </si>
  <si>
    <t>ISSB-12</t>
  </si>
  <si>
    <t xml:space="preserve">Issue Bulk </t>
  </si>
  <si>
    <t xml:space="preserve">Request for bulk information or records are linked to the records that are printed. </t>
  </si>
  <si>
    <t>ISSB-13</t>
  </si>
  <si>
    <t>Capture Requestor History in Bulk Issuance</t>
  </si>
  <si>
    <t>When a record is part of a bulk issuance, in the history of each record there is notations that the record was issued to the requestor and was part of a bulk issuance (i.e. SSA).</t>
  </si>
  <si>
    <t>ISSB-14</t>
  </si>
  <si>
    <t xml:space="preserve">Print Range of Certificates </t>
  </si>
  <si>
    <t>The system allows the user to print a range of certificates by NFN.</t>
  </si>
  <si>
    <t>ISSB-15</t>
  </si>
  <si>
    <t>Upload of NFN's to Print</t>
  </si>
  <si>
    <t>The system accepts an upload of NFN's for the bulk printing of non-certified white copies.</t>
  </si>
  <si>
    <t>ISSB-16</t>
  </si>
  <si>
    <t>Upload Format</t>
  </si>
  <si>
    <t>The system accepts uploads in various standardized formats, such as Excel.</t>
  </si>
  <si>
    <t>ISSB-17</t>
  </si>
  <si>
    <t>Research Bulk Print</t>
  </si>
  <si>
    <t xml:space="preserve">The system allows users to print subsets or full sets of Jurisdiction-defined data from certificates for research projects. </t>
  </si>
  <si>
    <t>ISSB-18</t>
  </si>
  <si>
    <t>Watermark for Bulk Print</t>
  </si>
  <si>
    <t xml:space="preserve">The system prints a Jurisdiction-defined watermark on bulk printing jobs (for example, "not for legal use"). </t>
  </si>
  <si>
    <t>ISSB-19</t>
  </si>
  <si>
    <t>Update Batch Status Option</t>
  </si>
  <si>
    <t>When printing is complete, the system provides the user with the option to update the status immediately or at a later time.</t>
  </si>
  <si>
    <t>ISSB-20</t>
  </si>
  <si>
    <t>Default Update Status Option for Batch Printing</t>
  </si>
  <si>
    <t>The default update status option for batch printing is "later". The user may review the print job prior to updating status.</t>
  </si>
  <si>
    <t>BUSINESS PROCESS:  QUERY CYCLE</t>
  </si>
  <si>
    <t>QUERY CYCLE - PUERTO RICO SPECIFIC BUSINESS RULES</t>
  </si>
  <si>
    <t xml:space="preserve">QUERY CYCLE  </t>
  </si>
  <si>
    <t>RCPR-1</t>
  </si>
  <si>
    <t>Post-Registration Query</t>
  </si>
  <si>
    <t>The system allows a user to query a registered record electronically through the system.</t>
  </si>
  <si>
    <t>RCPR-2</t>
  </si>
  <si>
    <t>Flag as "Query Pending"</t>
  </si>
  <si>
    <t>When a query is sent, the record is flagged as "query pending."</t>
  </si>
  <si>
    <t>RCPR-3</t>
  </si>
  <si>
    <t>Query Pending</t>
  </si>
  <si>
    <t>The system provides a queue of records by event that have been queried.</t>
  </si>
  <si>
    <t>RCPR-4</t>
  </si>
  <si>
    <t xml:space="preserve">Retain File Date </t>
  </si>
  <si>
    <t>The system retains the file date on a registered record that has been queried.</t>
  </si>
  <si>
    <t>RCPR-5</t>
  </si>
  <si>
    <t>Retain File Number</t>
  </si>
  <si>
    <t>The system keeps the file number assigned to a registered record that has been queried.</t>
  </si>
  <si>
    <t>RCPR-6</t>
  </si>
  <si>
    <t>Record Receipt of Response to Query</t>
  </si>
  <si>
    <t xml:space="preserve">When a response is received for a query from the record originator, the record history is updated to indicate that a response has been received. </t>
  </si>
  <si>
    <t>RCPR-7</t>
  </si>
  <si>
    <t>Reason for Resolution</t>
  </si>
  <si>
    <t>The system requires a user to select a reason when resolving a query. Options for query resolution are Jurisdiction defined.</t>
  </si>
  <si>
    <t>RCPR-8</t>
  </si>
  <si>
    <t>Remove Records</t>
  </si>
  <si>
    <t>Once a user has resolved a query, the system removes the record from the query queue.</t>
  </si>
  <si>
    <t>RCPR-9</t>
  </si>
  <si>
    <t>Amendment to Queried Record</t>
  </si>
  <si>
    <t>The system allows the original user to create and submit an amendment to a queried record.</t>
  </si>
  <si>
    <t>RCPR-10</t>
  </si>
  <si>
    <t>Queried Records go to Amendment Review Queue</t>
  </si>
  <si>
    <t>Amendments on queried records go to the appropriate Amendment review queue for review and approval.</t>
  </si>
  <si>
    <t>BUSINESS PROCESS:  REGISTRATION</t>
  </si>
  <si>
    <t xml:space="preserve">If you are unable to provide any of the COTS requirements as listed in Attachment B: Section 7.2.42, please indicate the specific rule below and respond using the included drop down list.  </t>
  </si>
  <si>
    <t>REGISTRATION- PUERTO RICO SPECIFIC BUSINESS RULES</t>
  </si>
  <si>
    <t>REGISTRATION OF VITAL RECORDS OVERVIEW</t>
  </si>
  <si>
    <t>RPR-1</t>
  </si>
  <si>
    <t>COD on Presumptive Death</t>
  </si>
  <si>
    <t>When a presumptive death is created, the system automatically populates the COD line A with "presumptive death".</t>
  </si>
  <si>
    <t>RPR-2</t>
  </si>
  <si>
    <t>Report of Foreign Birth</t>
  </si>
  <si>
    <t>The system provides data entry screens unique to the Report of Foreign Birth record.</t>
  </si>
  <si>
    <t>RPR-3</t>
  </si>
  <si>
    <t>Foreign Birth at the Central Office Only</t>
  </si>
  <si>
    <t>The system only allows the Central Office to access the foreign birth screen.</t>
  </si>
  <si>
    <t>RPR-4</t>
  </si>
  <si>
    <t>Scan Supporting Documentation</t>
  </si>
  <si>
    <t>The system requires a user to upload Jurisdiction defined supporting documentation to a Report of Foreign Birth record.</t>
  </si>
  <si>
    <t>RPR-5</t>
  </si>
  <si>
    <t>Foreign Birth Numbering</t>
  </si>
  <si>
    <t>The system assigns a unique number to each foreign birth entered. The format is Jurisdiction defined and is not equivalent to a NFN.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</si>
</sst>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1"/>
      <color theme="1"/>
      <name val="Arial Narrow"/>
      <family val="2"/>
    </font>
    <font>
      <b/>
      <sz val="11"/>
      <name val="Calibri"/>
      <family val="2"/>
      <scheme val="minor"/>
    </font>
    <font>
      <sz val="11"/>
      <name val="Calibri"/>
      <family val="2"/>
      <scheme val="minor"/>
    </font>
    <font>
      <sz val="11"/>
      <color indexed="8"/>
      <name val="Calibri"/>
      <family val="2"/>
      <scheme val="minor"/>
    </font>
    <font>
      <b/>
      <sz val="11"/>
      <color rgb="FF000000"/>
      <name val="Arial Narrow"/>
      <family val="2"/>
    </font>
    <font>
      <b/>
      <i/>
      <u/>
      <sz val="10"/>
      <name val="Arial Narrow"/>
      <family val="2"/>
    </font>
    <font>
      <sz val="10"/>
      <name val="Arial"/>
      <family val="2"/>
    </font>
    <font>
      <sz val="10"/>
      <name val="Calibri"/>
      <family val="2"/>
    </font>
    <font>
      <b/>
      <i/>
      <sz val="10"/>
      <color theme="0"/>
      <name val="Arial Narrow"/>
      <family val="2"/>
    </font>
    <font>
      <sz val="10"/>
      <color rgb="FF000000"/>
      <name val="Arial"/>
      <family val="2"/>
    </font>
    <font>
      <sz val="11"/>
      <color theme="1"/>
      <name val="Calibri"/>
      <family val="2"/>
    </font>
    <font>
      <b/>
      <i/>
      <sz val="10"/>
      <name val="Arial Narrow"/>
      <family val="2"/>
    </font>
    <font>
      <b/>
      <i/>
      <u/>
      <sz val="12"/>
      <name val="Arial Narrow"/>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b/>
      <sz val="10"/>
      <name val="Arial Narrow"/>
      <family val="2"/>
    </font>
    <font>
      <sz val="10"/>
      <name val="Arial Narrow"/>
      <family val="2"/>
    </font>
    <font>
      <b/>
      <i/>
      <u/>
      <sz val="10"/>
      <color theme="0"/>
      <name val="Arial Narrow"/>
      <family val="2"/>
    </font>
    <font>
      <sz val="11"/>
      <color theme="1"/>
      <name val="Arial Narrow"/>
      <family val="2"/>
    </font>
    <font>
      <sz val="10"/>
      <color indexed="8"/>
      <name val="Arial Narrow"/>
      <family val="2"/>
    </font>
    <font>
      <sz val="11"/>
      <color rgb="FF1F497D"/>
      <name val="Calibri"/>
      <family val="2"/>
    </font>
    <font>
      <b/>
      <sz val="10"/>
      <color rgb="FF000000"/>
      <name val="Arial"/>
      <family val="2"/>
    </font>
    <font>
      <b/>
      <sz val="11"/>
      <color rgb="FF000000"/>
      <name val="Calibri"/>
      <family val="2"/>
    </font>
    <font>
      <sz val="8"/>
      <color theme="1"/>
      <name val="Calibri"/>
      <family val="2"/>
      <scheme val="minor"/>
    </font>
    <font>
      <b/>
      <i/>
      <sz val="10"/>
      <name val="Arial"/>
      <family val="2"/>
    </font>
    <font>
      <b/>
      <sz val="11"/>
      <name val="Calibri"/>
      <family val="2"/>
    </font>
    <font>
      <i/>
      <sz val="10"/>
      <name val="Arial"/>
      <family val="2"/>
    </font>
    <font>
      <sz val="10"/>
      <color rgb="FFFF0000"/>
      <name val="Arial Narrow"/>
      <family val="2"/>
    </font>
    <font>
      <b/>
      <sz val="10"/>
      <color rgb="FFFF0000"/>
      <name val="Calibri Light"/>
      <family val="2"/>
    </font>
    <font>
      <sz val="11"/>
      <color theme="1"/>
      <name val="Calibri Light"/>
      <family val="2"/>
    </font>
    <font>
      <strike/>
      <sz val="10"/>
      <color indexed="8"/>
      <name val="Arial Narrow"/>
      <family val="2"/>
    </font>
    <font>
      <b/>
      <sz val="10"/>
      <color indexed="8"/>
      <name val="Arial Narrow"/>
      <family val="2"/>
    </font>
    <font>
      <strike/>
      <sz val="10"/>
      <color indexed="8"/>
      <name val="Arial"/>
      <family val="2"/>
    </font>
    <font>
      <b/>
      <sz val="10"/>
      <color indexed="8"/>
      <name val="Arial"/>
      <family val="2"/>
    </font>
    <font>
      <sz val="9"/>
      <color theme="1"/>
      <name val="Calibri"/>
      <family val="2"/>
      <scheme val="minor"/>
    </font>
    <font>
      <b/>
      <sz val="10"/>
      <name val="Arial"/>
      <family val="2"/>
    </font>
    <font>
      <sz val="11"/>
      <name val="Calibri"/>
      <family val="2"/>
    </font>
    <font>
      <sz val="10"/>
      <color theme="1"/>
      <name val="Arial"/>
      <family val="2"/>
    </font>
    <font>
      <strike/>
      <sz val="10"/>
      <name val="Arial"/>
      <family val="2"/>
    </font>
    <font>
      <i/>
      <sz val="11"/>
      <color rgb="FF000000"/>
      <name val="Calibri"/>
      <family val="2"/>
    </font>
    <font>
      <b/>
      <sz val="11"/>
      <color theme="1"/>
      <name val="Calibri"/>
      <family val="2"/>
    </font>
    <font>
      <sz val="11"/>
      <color rgb="FF000000"/>
      <name val="Calibri"/>
      <family val="2"/>
    </font>
    <font>
      <sz val="8"/>
      <name val="Calibri"/>
      <family val="2"/>
      <scheme val="minor"/>
    </font>
    <font>
      <i/>
      <u/>
      <sz val="11"/>
      <color theme="1"/>
      <name val="Calibri"/>
      <family val="2"/>
      <scheme val="minor"/>
    </font>
    <font>
      <b/>
      <i/>
      <sz val="10"/>
      <color theme="1"/>
      <name val="Arial Narrow"/>
      <family val="2"/>
    </font>
    <font>
      <sz val="10"/>
      <color rgb="FF4472C4"/>
      <name val="Arial Narrow"/>
      <family val="2"/>
    </font>
    <font>
      <i/>
      <sz val="10"/>
      <name val="Arial Narrow"/>
      <family val="2"/>
    </font>
  </fonts>
  <fills count="11">
    <fill>
      <patternFill patternType="none"/>
    </fill>
    <fill>
      <patternFill patternType="gray125"/>
    </fill>
    <fill>
      <patternFill patternType="solid">
        <fgColor theme="5" tint="0.79998168889431442"/>
        <bgColor indexed="64"/>
      </patternFill>
    </fill>
    <fill>
      <patternFill patternType="solid">
        <fgColor theme="4"/>
        <bgColor rgb="FF000000"/>
      </patternFill>
    </fill>
    <fill>
      <patternFill patternType="solid">
        <fgColor theme="0" tint="-0.14999847407452621"/>
        <bgColor rgb="FF000000"/>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D9D9D9"/>
        <bgColor rgb="FF000000"/>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3">
    <xf numFmtId="0" fontId="0" fillId="0" borderId="0"/>
    <xf numFmtId="0" fontId="3" fillId="0" borderId="0"/>
    <xf numFmtId="0" fontId="3" fillId="0" borderId="0"/>
    <xf numFmtId="0" fontId="3" fillId="0" borderId="0"/>
    <xf numFmtId="0" fontId="3" fillId="0" borderId="0"/>
    <xf numFmtId="0" fontId="3" fillId="0" borderId="0"/>
    <xf numFmtId="0" fontId="13" fillId="0" borderId="0"/>
    <xf numFmtId="0" fontId="1" fillId="0" borderId="0"/>
    <xf numFmtId="0" fontId="3" fillId="0" borderId="0"/>
    <xf numFmtId="0" fontId="13" fillId="0" borderId="0"/>
    <xf numFmtId="0" fontId="3" fillId="0" borderId="0"/>
    <xf numFmtId="0" fontId="13" fillId="0" borderId="0"/>
    <xf numFmtId="0" fontId="13" fillId="0" borderId="0"/>
  </cellStyleXfs>
  <cellXfs count="459">
    <xf numFmtId="0" fontId="0" fillId="0" borderId="0" xfId="0"/>
    <xf numFmtId="0" fontId="0" fillId="0" borderId="3" xfId="0" applyBorder="1"/>
    <xf numFmtId="0" fontId="0" fillId="0" borderId="4" xfId="0" applyBorder="1"/>
    <xf numFmtId="0" fontId="2" fillId="0" borderId="5" xfId="1" applyFont="1" applyBorder="1" applyAlignment="1">
      <alignment vertical="top" wrapText="1"/>
    </xf>
    <xf numFmtId="0" fontId="4" fillId="0" borderId="3" xfId="0" applyFont="1" applyBorder="1"/>
    <xf numFmtId="0" fontId="4" fillId="0" borderId="0" xfId="0" applyFont="1"/>
    <xf numFmtId="0" fontId="4" fillId="0" borderId="6" xfId="0" applyFont="1" applyBorder="1"/>
    <xf numFmtId="0" fontId="0" fillId="0" borderId="7" xfId="0" applyBorder="1"/>
    <xf numFmtId="0" fontId="4" fillId="0" borderId="8" xfId="0" applyFont="1" applyBorder="1"/>
    <xf numFmtId="0" fontId="5" fillId="0" borderId="5" xfId="2" applyFont="1" applyBorder="1" applyAlignment="1">
      <alignment vertical="top" wrapText="1"/>
    </xf>
    <xf numFmtId="0" fontId="2" fillId="0" borderId="9" xfId="0" applyFont="1" applyBorder="1"/>
    <xf numFmtId="0" fontId="0" fillId="0" borderId="10" xfId="0" applyBorder="1"/>
    <xf numFmtId="0" fontId="0" fillId="0" borderId="5" xfId="0" applyBorder="1"/>
    <xf numFmtId="0" fontId="0" fillId="0" borderId="11" xfId="0" applyBorder="1"/>
    <xf numFmtId="0" fontId="6" fillId="0" borderId="5" xfId="2" applyFont="1" applyBorder="1" applyAlignment="1">
      <alignment horizontal="left" wrapText="1"/>
    </xf>
    <xf numFmtId="0" fontId="6" fillId="0" borderId="5" xfId="1" applyFont="1" applyBorder="1"/>
    <xf numFmtId="0" fontId="7" fillId="0" borderId="5" xfId="3" applyFont="1" applyBorder="1"/>
    <xf numFmtId="0" fontId="4" fillId="0" borderId="5" xfId="0" applyFont="1" applyBorder="1"/>
    <xf numFmtId="0" fontId="4" fillId="0" borderId="12" xfId="0" applyFont="1" applyBorder="1"/>
    <xf numFmtId="0" fontId="0" fillId="0" borderId="13" xfId="0" applyBorder="1"/>
    <xf numFmtId="0" fontId="4" fillId="0" borderId="14" xfId="0" applyFont="1" applyBorder="1"/>
    <xf numFmtId="0" fontId="0" fillId="0" borderId="15" xfId="0" applyBorder="1"/>
    <xf numFmtId="0" fontId="0" fillId="0" borderId="12" xfId="0" applyBorder="1"/>
    <xf numFmtId="0" fontId="2" fillId="0" borderId="0" xfId="0" applyFont="1"/>
    <xf numFmtId="0" fontId="2" fillId="0" borderId="9" xfId="1" applyFont="1" applyBorder="1" applyAlignment="1">
      <alignment vertical="top" wrapText="1"/>
    </xf>
    <xf numFmtId="0" fontId="8" fillId="0" borderId="0" xfId="1" applyFont="1" applyAlignment="1">
      <alignment vertical="top" wrapText="1"/>
    </xf>
    <xf numFmtId="0" fontId="9" fillId="2" borderId="12" xfId="1" applyFont="1" applyFill="1" applyBorder="1" applyAlignment="1">
      <alignment vertical="top"/>
    </xf>
    <xf numFmtId="0" fontId="10" fillId="0" borderId="0" xfId="1" applyFont="1" applyAlignment="1">
      <alignment vertical="top" wrapText="1"/>
    </xf>
    <xf numFmtId="0" fontId="11" fillId="0" borderId="0" xfId="0" applyFont="1" applyAlignment="1">
      <alignment vertical="top"/>
    </xf>
    <xf numFmtId="0" fontId="12" fillId="3" borderId="16" xfId="1" applyFont="1" applyFill="1" applyBorder="1" applyAlignment="1">
      <alignment vertical="top"/>
    </xf>
    <xf numFmtId="0" fontId="12" fillId="3" borderId="15" xfId="1" applyFont="1" applyFill="1" applyBorder="1" applyAlignment="1">
      <alignment vertical="top"/>
    </xf>
    <xf numFmtId="0" fontId="13" fillId="0" borderId="0" xfId="1" applyFont="1" applyAlignment="1">
      <alignment vertical="top" wrapText="1"/>
    </xf>
    <xf numFmtId="0" fontId="14" fillId="0" borderId="0" xfId="0" applyFont="1" applyAlignment="1">
      <alignment vertical="top"/>
    </xf>
    <xf numFmtId="0" fontId="9" fillId="0" borderId="12" xfId="1" applyFont="1" applyBorder="1" applyAlignment="1">
      <alignment vertical="top"/>
    </xf>
    <xf numFmtId="0" fontId="15" fillId="0" borderId="15" xfId="1" applyFont="1" applyBorder="1" applyAlignment="1">
      <alignment vertical="top" wrapText="1"/>
    </xf>
    <xf numFmtId="0" fontId="16" fillId="0" borderId="0" xfId="1" applyFont="1" applyAlignment="1">
      <alignment vertical="top"/>
    </xf>
    <xf numFmtId="0" fontId="13" fillId="0" borderId="0" xfId="1" applyFont="1" applyAlignment="1">
      <alignment vertical="top"/>
    </xf>
    <xf numFmtId="0" fontId="15" fillId="4" borderId="16" xfId="1" applyFont="1" applyFill="1" applyBorder="1" applyAlignment="1">
      <alignment vertical="top"/>
    </xf>
    <xf numFmtId="0" fontId="15" fillId="4" borderId="15" xfId="1" applyFont="1" applyFill="1" applyBorder="1" applyAlignment="1">
      <alignment vertical="top"/>
    </xf>
    <xf numFmtId="0" fontId="15" fillId="0" borderId="18" xfId="2" applyFont="1" applyBorder="1" applyAlignment="1">
      <alignment vertical="top" wrapText="1"/>
    </xf>
    <xf numFmtId="0" fontId="0" fillId="0" borderId="0" xfId="0" applyAlignment="1">
      <alignment vertical="top"/>
    </xf>
    <xf numFmtId="0" fontId="13" fillId="0" borderId="0" xfId="0" applyFont="1" applyAlignment="1">
      <alignment vertical="top"/>
    </xf>
    <xf numFmtId="0" fontId="17" fillId="0" borderId="18" xfId="0" applyFont="1" applyBorder="1" applyAlignment="1">
      <alignment vertical="top"/>
    </xf>
    <xf numFmtId="0" fontId="17" fillId="0" borderId="18" xfId="0" applyFont="1" applyBorder="1" applyAlignment="1">
      <alignment vertical="top" wrapText="1"/>
    </xf>
    <xf numFmtId="0" fontId="18" fillId="0" borderId="18" xfId="0" applyFont="1" applyBorder="1" applyAlignment="1">
      <alignment vertical="top" wrapText="1"/>
    </xf>
    <xf numFmtId="0" fontId="19" fillId="0" borderId="18" xfId="0" applyFont="1" applyBorder="1" applyAlignment="1">
      <alignment vertical="top" wrapText="1"/>
    </xf>
    <xf numFmtId="0" fontId="20" fillId="0" borderId="18" xfId="0" applyFont="1" applyBorder="1" applyAlignment="1">
      <alignment vertical="top" wrapText="1"/>
    </xf>
    <xf numFmtId="0" fontId="20" fillId="7" borderId="18" xfId="0" applyFont="1" applyFill="1" applyBorder="1" applyAlignment="1">
      <alignment vertical="top" wrapText="1"/>
    </xf>
    <xf numFmtId="0" fontId="19" fillId="7" borderId="18" xfId="0" applyFont="1" applyFill="1" applyBorder="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8" borderId="14" xfId="0" applyFont="1" applyFill="1" applyBorder="1" applyAlignment="1">
      <alignment horizontal="left" vertical="top"/>
    </xf>
    <xf numFmtId="0" fontId="21" fillId="0" borderId="12" xfId="0" applyFont="1" applyBorder="1" applyAlignment="1">
      <alignment horizontal="left" vertical="top" wrapText="1"/>
    </xf>
    <xf numFmtId="0" fontId="22" fillId="0" borderId="12" xfId="0" applyFont="1" applyBorder="1" applyAlignment="1" applyProtection="1">
      <alignment vertical="top" wrapText="1"/>
      <protection locked="0"/>
    </xf>
    <xf numFmtId="0" fontId="10" fillId="0" borderId="0" xfId="4" applyFont="1" applyAlignment="1">
      <alignment vertical="top" wrapText="1"/>
    </xf>
    <xf numFmtId="0" fontId="15" fillId="0" borderId="18" xfId="2" applyFont="1" applyBorder="1" applyAlignment="1">
      <alignment horizontal="left" vertical="top"/>
    </xf>
    <xf numFmtId="0" fontId="15" fillId="0" borderId="18" xfId="2" applyFont="1" applyBorder="1" applyAlignment="1">
      <alignment horizontal="left" vertical="top" readingOrder="1"/>
    </xf>
    <xf numFmtId="0" fontId="15" fillId="0" borderId="18" xfId="2" applyFont="1" applyBorder="1" applyAlignment="1">
      <alignment horizontal="left" vertical="top" wrapText="1"/>
    </xf>
    <xf numFmtId="0" fontId="21" fillId="0" borderId="18" xfId="1" applyFont="1" applyBorder="1" applyAlignment="1">
      <alignment horizontal="left" vertical="top"/>
    </xf>
    <xf numFmtId="0" fontId="21" fillId="0" borderId="18" xfId="1" applyFont="1" applyBorder="1" applyAlignment="1">
      <alignment horizontal="left" vertical="top" wrapText="1"/>
    </xf>
    <xf numFmtId="0" fontId="22" fillId="0" borderId="18" xfId="1" applyFont="1" applyBorder="1" applyAlignment="1">
      <alignment horizontal="left" vertical="top" wrapText="1"/>
    </xf>
    <xf numFmtId="0" fontId="15" fillId="8" borderId="18" xfId="4" applyFont="1" applyFill="1" applyBorder="1" applyAlignment="1" applyProtection="1">
      <alignment horizontal="center" vertical="top" wrapText="1"/>
      <protection locked="0"/>
    </xf>
    <xf numFmtId="0" fontId="22" fillId="0" borderId="18" xfId="1" applyFont="1" applyBorder="1" applyAlignment="1" applyProtection="1">
      <alignment vertical="top" wrapText="1"/>
      <protection locked="0"/>
    </xf>
    <xf numFmtId="0" fontId="14" fillId="0" borderId="0" xfId="0" applyFont="1" applyAlignment="1">
      <alignment vertical="top" wrapText="1"/>
    </xf>
    <xf numFmtId="0" fontId="21" fillId="0" borderId="18" xfId="1" applyFont="1" applyBorder="1" applyAlignment="1">
      <alignment vertical="top" wrapText="1"/>
    </xf>
    <xf numFmtId="0" fontId="22" fillId="0" borderId="18" xfId="1" applyFont="1" applyBorder="1" applyAlignment="1">
      <alignment vertical="top" wrapText="1"/>
    </xf>
    <xf numFmtId="0" fontId="12" fillId="0" borderId="0" xfId="1" applyFont="1" applyAlignment="1">
      <alignment vertical="top"/>
    </xf>
    <xf numFmtId="0" fontId="23" fillId="0" borderId="0" xfId="1" applyFont="1" applyAlignment="1">
      <alignment vertical="top"/>
    </xf>
    <xf numFmtId="0" fontId="21" fillId="0" borderId="18" xfId="3" applyFont="1" applyBorder="1" applyAlignment="1">
      <alignment horizontal="left" vertical="top"/>
    </xf>
    <xf numFmtId="0" fontId="21" fillId="0" borderId="18" xfId="2" applyFont="1" applyBorder="1" applyAlignment="1">
      <alignment vertical="top" wrapText="1" readingOrder="1"/>
    </xf>
    <xf numFmtId="0" fontId="22" fillId="0" borderId="18" xfId="2" applyFont="1" applyBorder="1" applyAlignment="1">
      <alignment horizontal="left" vertical="top" wrapText="1"/>
    </xf>
    <xf numFmtId="0" fontId="22" fillId="0" borderId="18" xfId="4" applyFont="1" applyBorder="1" applyAlignment="1">
      <alignment horizontal="left" vertical="top" wrapText="1"/>
    </xf>
    <xf numFmtId="0" fontId="22" fillId="0" borderId="19" xfId="1" applyFont="1" applyBorder="1" applyAlignment="1" applyProtection="1">
      <alignment vertical="top" wrapText="1"/>
      <protection locked="0"/>
    </xf>
    <xf numFmtId="0" fontId="21" fillId="0" borderId="16" xfId="1" applyFont="1" applyBorder="1" applyAlignment="1">
      <alignment horizontal="left" vertical="top"/>
    </xf>
    <xf numFmtId="0" fontId="21" fillId="0" borderId="15" xfId="1" applyFont="1" applyBorder="1" applyAlignment="1">
      <alignment horizontal="left" vertical="top" wrapText="1"/>
    </xf>
    <xf numFmtId="0" fontId="22" fillId="0" borderId="15" xfId="1" applyFont="1" applyBorder="1" applyAlignment="1">
      <alignment horizontal="left" vertical="top" wrapText="1"/>
    </xf>
    <xf numFmtId="0" fontId="15" fillId="0" borderId="15" xfId="4" applyFont="1" applyBorder="1" applyAlignment="1" applyProtection="1">
      <alignment horizontal="center" vertical="top" wrapText="1"/>
      <protection locked="0"/>
    </xf>
    <xf numFmtId="0" fontId="22" fillId="0" borderId="15" xfId="1" applyFont="1" applyBorder="1" applyAlignment="1" applyProtection="1">
      <alignment vertical="top" wrapText="1"/>
      <protection locked="0"/>
    </xf>
    <xf numFmtId="0" fontId="21" fillId="0" borderId="0" xfId="1" applyFont="1" applyAlignment="1">
      <alignment vertical="top"/>
    </xf>
    <xf numFmtId="0" fontId="21" fillId="0" borderId="0" xfId="1" applyFont="1" applyAlignment="1">
      <alignment horizontal="center" vertical="top"/>
    </xf>
    <xf numFmtId="0" fontId="4" fillId="0" borderId="0" xfId="0" applyFont="1" applyAlignment="1">
      <alignment vertical="top"/>
    </xf>
    <xf numFmtId="0" fontId="24" fillId="0" borderId="0" xfId="0" applyFont="1" applyAlignment="1">
      <alignment vertical="top"/>
    </xf>
    <xf numFmtId="0" fontId="24" fillId="0" borderId="12" xfId="0" applyFont="1" applyBorder="1" applyAlignment="1">
      <alignment vertical="top"/>
    </xf>
    <xf numFmtId="0" fontId="14" fillId="0" borderId="12" xfId="0" applyFont="1" applyBorder="1" applyAlignment="1">
      <alignment vertical="top"/>
    </xf>
    <xf numFmtId="0" fontId="10" fillId="0" borderId="0" xfId="1" applyFont="1" applyAlignment="1">
      <alignment wrapText="1"/>
    </xf>
    <xf numFmtId="0" fontId="11" fillId="0" borderId="0" xfId="0" applyFont="1"/>
    <xf numFmtId="0" fontId="9" fillId="0" borderId="12" xfId="1" applyFont="1" applyBorder="1" applyAlignment="1">
      <alignment horizontal="left"/>
    </xf>
    <xf numFmtId="0" fontId="12" fillId="3" borderId="15" xfId="1" applyFont="1" applyFill="1" applyBorder="1"/>
    <xf numFmtId="0" fontId="13" fillId="0" borderId="0" xfId="1" applyFont="1" applyAlignment="1">
      <alignment wrapText="1"/>
    </xf>
    <xf numFmtId="0" fontId="14" fillId="0" borderId="0" xfId="0" applyFont="1"/>
    <xf numFmtId="0" fontId="9" fillId="0" borderId="12" xfId="1" applyFont="1" applyBorder="1"/>
    <xf numFmtId="0" fontId="16" fillId="0" borderId="0" xfId="1" applyFont="1"/>
    <xf numFmtId="0" fontId="13" fillId="0" borderId="0" xfId="1" applyFont="1"/>
    <xf numFmtId="0" fontId="15" fillId="0" borderId="18" xfId="2" applyFont="1" applyBorder="1" applyAlignment="1">
      <alignment horizontal="left" wrapText="1"/>
    </xf>
    <xf numFmtId="0" fontId="15" fillId="0" borderId="18" xfId="2" applyFont="1" applyBorder="1" applyAlignment="1">
      <alignment wrapText="1"/>
    </xf>
    <xf numFmtId="0" fontId="13" fillId="0" borderId="0" xfId="0" applyFont="1"/>
    <xf numFmtId="0" fontId="21" fillId="0" borderId="18" xfId="4" applyFont="1" applyBorder="1" applyAlignment="1">
      <alignment horizontal="left" vertical="top"/>
    </xf>
    <xf numFmtId="0" fontId="21" fillId="0" borderId="18" xfId="4" applyFont="1" applyBorder="1" applyAlignment="1">
      <alignment horizontal="left" vertical="top" wrapText="1"/>
    </xf>
    <xf numFmtId="0" fontId="18" fillId="0" borderId="18" xfId="4" applyFont="1" applyBorder="1" applyAlignment="1">
      <alignment horizontal="left" vertical="top" wrapText="1"/>
    </xf>
    <xf numFmtId="0" fontId="10" fillId="0" borderId="0" xfId="4" applyFont="1" applyAlignment="1">
      <alignment wrapText="1"/>
    </xf>
    <xf numFmtId="0" fontId="25" fillId="0" borderId="0" xfId="1" applyFont="1" applyAlignment="1">
      <alignment vertical="top"/>
    </xf>
    <xf numFmtId="0" fontId="18" fillId="0" borderId="0" xfId="0" applyFont="1" applyAlignment="1">
      <alignment vertical="top"/>
    </xf>
    <xf numFmtId="0" fontId="22" fillId="0" borderId="18" xfId="1" applyFont="1" applyBorder="1" applyAlignment="1">
      <alignment horizontal="left" vertical="top"/>
    </xf>
    <xf numFmtId="0" fontId="21" fillId="0" borderId="18" xfId="5" applyFont="1" applyBorder="1" applyAlignment="1">
      <alignment horizontal="left" vertical="top" wrapText="1"/>
    </xf>
    <xf numFmtId="0" fontId="22" fillId="0" borderId="18" xfId="5" applyFont="1" applyBorder="1" applyAlignment="1">
      <alignment horizontal="left" vertical="top" wrapText="1"/>
    </xf>
    <xf numFmtId="0" fontId="25" fillId="0" borderId="0" xfId="1" applyFont="1" applyAlignment="1">
      <alignment vertical="top" wrapText="1"/>
    </xf>
    <xf numFmtId="0" fontId="22" fillId="0" borderId="18" xfId="5" applyFont="1" applyBorder="1" applyAlignment="1">
      <alignment vertical="top" wrapText="1"/>
    </xf>
    <xf numFmtId="0" fontId="18" fillId="0" borderId="20" xfId="4" applyFont="1" applyBorder="1" applyAlignment="1">
      <alignment horizontal="left" vertical="top" wrapText="1"/>
    </xf>
    <xf numFmtId="0" fontId="22" fillId="0" borderId="17" xfId="1" applyFont="1" applyBorder="1" applyAlignment="1">
      <alignment horizontal="left" vertical="top" wrapText="1"/>
    </xf>
    <xf numFmtId="0" fontId="21" fillId="0" borderId="16" xfId="1" applyFont="1" applyBorder="1" applyAlignment="1">
      <alignment horizontal="left" vertical="top" wrapText="1"/>
    </xf>
    <xf numFmtId="0" fontId="22" fillId="0" borderId="18" xfId="4" applyFont="1" applyBorder="1" applyAlignment="1">
      <alignment vertical="top" wrapText="1"/>
    </xf>
    <xf numFmtId="0" fontId="22" fillId="0" borderId="18" xfId="2" applyFont="1" applyBorder="1" applyAlignment="1">
      <alignment vertical="top" wrapText="1"/>
    </xf>
    <xf numFmtId="0" fontId="21" fillId="0" borderId="17" xfId="1" applyFont="1" applyBorder="1" applyAlignment="1">
      <alignment horizontal="left" vertical="top" wrapText="1"/>
    </xf>
    <xf numFmtId="0" fontId="18" fillId="0" borderId="0" xfId="0" applyFont="1"/>
    <xf numFmtId="0" fontId="22" fillId="0" borderId="18" xfId="0" applyFont="1" applyBorder="1" applyAlignment="1" applyProtection="1">
      <alignment wrapText="1"/>
      <protection locked="0"/>
    </xf>
    <xf numFmtId="0" fontId="22" fillId="0" borderId="0" xfId="0" applyFont="1"/>
    <xf numFmtId="0" fontId="18" fillId="0" borderId="0" xfId="0" applyFont="1" applyAlignment="1">
      <alignment wrapText="1"/>
    </xf>
    <xf numFmtId="0" fontId="18" fillId="9" borderId="0" xfId="0" applyFont="1" applyFill="1"/>
    <xf numFmtId="0" fontId="21" fillId="0" borderId="18" xfId="2" applyFont="1" applyBorder="1" applyAlignment="1">
      <alignment vertical="top" wrapText="1"/>
    </xf>
    <xf numFmtId="0" fontId="21" fillId="5" borderId="15" xfId="4" applyFont="1" applyFill="1" applyBorder="1"/>
    <xf numFmtId="0" fontId="21" fillId="5" borderId="19" xfId="4" applyFont="1" applyFill="1" applyBorder="1"/>
    <xf numFmtId="0" fontId="22" fillId="0" borderId="0" xfId="4" applyFont="1" applyAlignment="1">
      <alignment wrapText="1"/>
    </xf>
    <xf numFmtId="0" fontId="25" fillId="0" borderId="0" xfId="4" applyFont="1"/>
    <xf numFmtId="0" fontId="22" fillId="0" borderId="0" xfId="4" applyFont="1" applyAlignment="1">
      <alignment horizontal="right" wrapText="1"/>
    </xf>
    <xf numFmtId="0" fontId="22" fillId="0" borderId="0" xfId="4" applyFont="1" applyAlignment="1">
      <alignment horizontal="left" wrapText="1"/>
    </xf>
    <xf numFmtId="0" fontId="24" fillId="0" borderId="0" xfId="0" applyFont="1"/>
    <xf numFmtId="0" fontId="24" fillId="0" borderId="12" xfId="0" applyFont="1" applyBorder="1"/>
    <xf numFmtId="0" fontId="14" fillId="0" borderId="12" xfId="0" applyFont="1" applyBorder="1"/>
    <xf numFmtId="0" fontId="25" fillId="0" borderId="0" xfId="5" applyFont="1"/>
    <xf numFmtId="0" fontId="15" fillId="8" borderId="18" xfId="4" applyFont="1" applyFill="1" applyBorder="1" applyAlignment="1" applyProtection="1">
      <alignment horizontal="center" wrapText="1"/>
      <protection locked="0"/>
    </xf>
    <xf numFmtId="0" fontId="14" fillId="0" borderId="0" xfId="0" applyFont="1" applyAlignment="1">
      <alignment wrapText="1"/>
    </xf>
    <xf numFmtId="0" fontId="26" fillId="0" borderId="0" xfId="0" applyFont="1" applyAlignment="1">
      <alignment wrapText="1"/>
    </xf>
    <xf numFmtId="0" fontId="26" fillId="0" borderId="0" xfId="0" applyFont="1"/>
    <xf numFmtId="0" fontId="26" fillId="9" borderId="0" xfId="0" applyFont="1" applyFill="1"/>
    <xf numFmtId="0" fontId="21" fillId="0" borderId="16" xfId="4" applyFont="1" applyBorder="1" applyAlignment="1">
      <alignment horizontal="left" vertical="top"/>
    </xf>
    <xf numFmtId="0" fontId="10" fillId="0" borderId="0" xfId="4" applyFont="1" applyAlignment="1">
      <alignment horizontal="right" wrapText="1"/>
    </xf>
    <xf numFmtId="0" fontId="10" fillId="0" borderId="0" xfId="4" applyFont="1" applyAlignment="1">
      <alignment horizontal="left" wrapText="1"/>
    </xf>
    <xf numFmtId="0" fontId="21" fillId="0" borderId="0" xfId="1" applyFont="1" applyAlignment="1">
      <alignment horizontal="left" vertical="top"/>
    </xf>
    <xf numFmtId="0" fontId="22" fillId="0" borderId="0" xfId="1" applyFont="1" applyAlignment="1">
      <alignment horizontal="left" vertical="top"/>
    </xf>
    <xf numFmtId="0" fontId="21" fillId="0" borderId="0" xfId="1" applyFont="1" applyAlignment="1">
      <alignment horizontal="left" vertical="top" wrapText="1"/>
    </xf>
    <xf numFmtId="0" fontId="22" fillId="0" borderId="0" xfId="1" applyFont="1" applyAlignment="1">
      <alignment horizontal="left" wrapText="1"/>
    </xf>
    <xf numFmtId="0" fontId="22" fillId="0" borderId="0" xfId="1" applyFont="1"/>
    <xf numFmtId="0" fontId="27" fillId="0" borderId="0" xfId="1" applyFont="1" applyAlignment="1">
      <alignment vertical="top"/>
    </xf>
    <xf numFmtId="0" fontId="22" fillId="0" borderId="0" xfId="1" applyFont="1" applyAlignment="1">
      <alignment wrapText="1"/>
    </xf>
    <xf numFmtId="0" fontId="21" fillId="0" borderId="0" xfId="5" applyFont="1" applyAlignment="1">
      <alignment horizontal="left" vertical="top"/>
    </xf>
    <xf numFmtId="0" fontId="22" fillId="0" borderId="0" xfId="5" applyFont="1" applyAlignment="1">
      <alignment horizontal="left" vertical="top"/>
    </xf>
    <xf numFmtId="0" fontId="21" fillId="0" borderId="0" xfId="5" applyFont="1" applyAlignment="1">
      <alignment horizontal="left" vertical="top" wrapText="1"/>
    </xf>
    <xf numFmtId="0" fontId="22" fillId="0" borderId="0" xfId="5" applyFont="1" applyAlignment="1">
      <alignment horizontal="left" wrapText="1"/>
    </xf>
    <xf numFmtId="0" fontId="28" fillId="0" borderId="0" xfId="0" applyFont="1" applyAlignment="1">
      <alignment vertical="top"/>
    </xf>
    <xf numFmtId="0" fontId="12" fillId="3" borderId="15" xfId="1" applyFont="1" applyFill="1" applyBorder="1" applyAlignment="1">
      <alignment horizontal="left" vertical="top"/>
    </xf>
    <xf numFmtId="0" fontId="15" fillId="6" borderId="16" xfId="4" applyFont="1" applyFill="1" applyBorder="1" applyAlignment="1">
      <alignment vertical="top"/>
    </xf>
    <xf numFmtId="0" fontId="15" fillId="6" borderId="15" xfId="4" applyFont="1" applyFill="1" applyBorder="1" applyAlignment="1">
      <alignment vertical="top"/>
    </xf>
    <xf numFmtId="0" fontId="15" fillId="6" borderId="15" xfId="4" applyFont="1" applyFill="1" applyBorder="1" applyAlignment="1">
      <alignment vertical="top" wrapText="1"/>
    </xf>
    <xf numFmtId="0" fontId="22" fillId="0" borderId="0" xfId="4" applyFont="1" applyAlignment="1">
      <alignment horizontal="center" vertical="top"/>
    </xf>
    <xf numFmtId="0" fontId="22" fillId="0" borderId="0" xfId="4" applyFont="1" applyAlignment="1">
      <alignment horizontal="left" vertical="top"/>
    </xf>
    <xf numFmtId="0" fontId="20" fillId="7" borderId="18" xfId="0" applyFont="1" applyFill="1" applyBorder="1" applyAlignment="1">
      <alignment vertical="top"/>
    </xf>
    <xf numFmtId="0" fontId="22" fillId="0" borderId="18" xfId="0" applyFont="1" applyBorder="1" applyAlignment="1" applyProtection="1">
      <alignment vertical="top" wrapText="1"/>
      <protection locked="0"/>
    </xf>
    <xf numFmtId="0" fontId="18" fillId="0" borderId="18" xfId="1" applyFont="1" applyBorder="1" applyAlignment="1">
      <alignment horizontal="left" vertical="top" wrapText="1"/>
    </xf>
    <xf numFmtId="0" fontId="17" fillId="0" borderId="18" xfId="1" applyFont="1" applyBorder="1" applyAlignment="1">
      <alignment horizontal="left" vertical="top" wrapText="1"/>
    </xf>
    <xf numFmtId="0" fontId="18" fillId="0" borderId="15" xfId="1" applyFont="1" applyBorder="1" applyAlignment="1">
      <alignment horizontal="left" vertical="top" wrapText="1"/>
    </xf>
    <xf numFmtId="0" fontId="15" fillId="8" borderId="15" xfId="4" applyFont="1" applyFill="1" applyBorder="1" applyAlignment="1" applyProtection="1">
      <alignment horizontal="center" vertical="top" wrapText="1"/>
      <protection locked="0"/>
    </xf>
    <xf numFmtId="0" fontId="22" fillId="0" borderId="15" xfId="6" applyFont="1" applyBorder="1" applyAlignment="1" applyProtection="1">
      <alignment vertical="top" wrapText="1"/>
      <protection locked="0"/>
    </xf>
    <xf numFmtId="0" fontId="17" fillId="0" borderId="18" xfId="1" applyFont="1" applyBorder="1" applyAlignment="1">
      <alignment vertical="top" wrapText="1"/>
    </xf>
    <xf numFmtId="0" fontId="15" fillId="0" borderId="15" xfId="1" applyFont="1" applyBorder="1" applyAlignment="1">
      <alignment vertical="top"/>
    </xf>
    <xf numFmtId="0" fontId="21" fillId="0" borderId="20" xfId="4" applyFont="1" applyBorder="1" applyAlignment="1">
      <alignment horizontal="left" vertical="top"/>
    </xf>
    <xf numFmtId="0" fontId="15" fillId="0" borderId="20" xfId="4" applyFont="1" applyBorder="1" applyAlignment="1">
      <alignment horizontal="left" vertical="top" wrapText="1"/>
    </xf>
    <xf numFmtId="0" fontId="15" fillId="0" borderId="18" xfId="4" applyFont="1" applyBorder="1" applyAlignment="1">
      <alignment horizontal="left" vertical="top" wrapText="1"/>
    </xf>
    <xf numFmtId="0" fontId="30" fillId="0" borderId="18" xfId="4" applyFont="1" applyBorder="1" applyAlignment="1">
      <alignment vertical="top"/>
    </xf>
    <xf numFmtId="0" fontId="3" fillId="0" borderId="0" xfId="1" applyAlignment="1">
      <alignment vertical="top"/>
    </xf>
    <xf numFmtId="0" fontId="3" fillId="0" borderId="0" xfId="4" applyAlignment="1">
      <alignment vertical="top"/>
    </xf>
    <xf numFmtId="0" fontId="31" fillId="0" borderId="0" xfId="0" applyFont="1" applyAlignment="1">
      <alignment vertical="top"/>
    </xf>
    <xf numFmtId="0" fontId="21" fillId="0" borderId="20" xfId="0" applyFont="1" applyBorder="1" applyAlignment="1">
      <alignment vertical="top" wrapText="1"/>
    </xf>
    <xf numFmtId="0" fontId="22" fillId="0" borderId="13" xfId="0" applyFont="1" applyBorder="1" applyAlignment="1">
      <alignment vertical="top" wrapText="1"/>
    </xf>
    <xf numFmtId="0" fontId="10" fillId="0" borderId="0" xfId="4" applyFont="1" applyAlignment="1">
      <alignment vertical="top"/>
    </xf>
    <xf numFmtId="0" fontId="10" fillId="0" borderId="0" xfId="1" applyFont="1" applyAlignment="1">
      <alignment vertical="top"/>
    </xf>
    <xf numFmtId="0" fontId="21" fillId="0" borderId="22" xfId="4" applyFont="1" applyBorder="1" applyAlignment="1">
      <alignment horizontal="left" vertical="top" wrapText="1"/>
    </xf>
    <xf numFmtId="0" fontId="22" fillId="0" borderId="22" xfId="4" applyFont="1" applyBorder="1" applyAlignment="1">
      <alignment horizontal="left" vertical="top" wrapText="1"/>
    </xf>
    <xf numFmtId="0" fontId="6" fillId="0" borderId="0" xfId="0" applyFont="1" applyAlignment="1">
      <alignment vertical="top"/>
    </xf>
    <xf numFmtId="0" fontId="21" fillId="0" borderId="17" xfId="4" applyFont="1" applyBorder="1" applyAlignment="1">
      <alignment horizontal="left" vertical="top" wrapText="1"/>
    </xf>
    <xf numFmtId="0" fontId="22" fillId="0" borderId="17" xfId="4" applyFont="1" applyBorder="1" applyAlignment="1">
      <alignment horizontal="left" vertical="top" wrapText="1"/>
    </xf>
    <xf numFmtId="0" fontId="21" fillId="0" borderId="20" xfId="4" applyFont="1" applyBorder="1" applyAlignment="1">
      <alignment horizontal="left" vertical="top" wrapText="1"/>
    </xf>
    <xf numFmtId="0" fontId="22" fillId="0" borderId="20" xfId="4" applyFont="1" applyBorder="1" applyAlignment="1">
      <alignment horizontal="left" vertical="top" wrapText="1"/>
    </xf>
    <xf numFmtId="0" fontId="21" fillId="0" borderId="16" xfId="3" applyFont="1" applyBorder="1" applyAlignment="1">
      <alignment horizontal="left" vertical="top"/>
    </xf>
    <xf numFmtId="0" fontId="21" fillId="0" borderId="15" xfId="4" applyFont="1" applyBorder="1" applyAlignment="1">
      <alignment horizontal="left" vertical="top" wrapText="1"/>
    </xf>
    <xf numFmtId="0" fontId="22" fillId="0" borderId="15" xfId="4" applyFont="1" applyBorder="1" applyAlignment="1">
      <alignment horizontal="left" vertical="top" wrapText="1"/>
    </xf>
    <xf numFmtId="0" fontId="32" fillId="0" borderId="15" xfId="4" applyFont="1" applyBorder="1" applyAlignment="1" applyProtection="1">
      <alignment vertical="top"/>
      <protection locked="0"/>
    </xf>
    <xf numFmtId="0" fontId="13" fillId="0" borderId="0" xfId="4" applyFont="1" applyAlignment="1">
      <alignment vertical="top"/>
    </xf>
    <xf numFmtId="0" fontId="22" fillId="0" borderId="18" xfId="4" applyFont="1" applyBorder="1" applyAlignment="1">
      <alignment horizontal="center" vertical="top"/>
    </xf>
    <xf numFmtId="0" fontId="22" fillId="0" borderId="17" xfId="4" applyFont="1" applyBorder="1" applyAlignment="1">
      <alignment vertical="top" wrapText="1"/>
    </xf>
    <xf numFmtId="0" fontId="34" fillId="0" borderId="0" xfId="4" applyFont="1" applyAlignment="1">
      <alignment vertical="top" wrapText="1"/>
    </xf>
    <xf numFmtId="0" fontId="35" fillId="0" borderId="0" xfId="0" applyFont="1" applyAlignment="1">
      <alignment vertical="top"/>
    </xf>
    <xf numFmtId="0" fontId="21" fillId="0" borderId="21" xfId="4" applyFont="1" applyBorder="1" applyAlignment="1">
      <alignment horizontal="left" vertical="top" wrapText="1"/>
    </xf>
    <xf numFmtId="0" fontId="22" fillId="0" borderId="21" xfId="4" applyFont="1" applyBorder="1" applyAlignment="1">
      <alignment vertical="top" wrapText="1"/>
    </xf>
    <xf numFmtId="0" fontId="10" fillId="0" borderId="21" xfId="4" applyFont="1" applyBorder="1" applyAlignment="1" applyProtection="1">
      <alignment vertical="top" wrapText="1"/>
      <protection locked="0"/>
    </xf>
    <xf numFmtId="0" fontId="21" fillId="0" borderId="22" xfId="4" applyFont="1" applyBorder="1" applyAlignment="1">
      <alignment vertical="top" wrapText="1"/>
    </xf>
    <xf numFmtId="0" fontId="22" fillId="0" borderId="22" xfId="4" applyFont="1" applyBorder="1" applyAlignment="1">
      <alignment vertical="top" wrapText="1"/>
    </xf>
    <xf numFmtId="0" fontId="21" fillId="0" borderId="18" xfId="2" applyFont="1" applyBorder="1" applyAlignment="1">
      <alignment horizontal="left" vertical="top" wrapText="1"/>
    </xf>
    <xf numFmtId="0" fontId="21" fillId="0" borderId="15" xfId="2" applyFont="1" applyBorder="1" applyAlignment="1">
      <alignment horizontal="left" vertical="top" wrapText="1"/>
    </xf>
    <xf numFmtId="0" fontId="10" fillId="0" borderId="15" xfId="4" applyFont="1" applyBorder="1" applyAlignment="1" applyProtection="1">
      <alignment vertical="top"/>
      <protection locked="0"/>
    </xf>
    <xf numFmtId="0" fontId="21" fillId="0" borderId="18" xfId="7" applyFont="1" applyBorder="1" applyAlignment="1">
      <alignment horizontal="left" vertical="top" wrapText="1"/>
    </xf>
    <xf numFmtId="0" fontId="22" fillId="0" borderId="18" xfId="7" applyFont="1" applyBorder="1" applyAlignment="1">
      <alignment horizontal="left" vertical="top" wrapText="1"/>
    </xf>
    <xf numFmtId="0" fontId="0" fillId="0" borderId="0" xfId="0" applyAlignment="1">
      <alignment vertical="top" wrapText="1"/>
    </xf>
    <xf numFmtId="0" fontId="17" fillId="0" borderId="18" xfId="4" applyFont="1" applyBorder="1" applyAlignment="1">
      <alignment horizontal="left" vertical="top" wrapText="1"/>
    </xf>
    <xf numFmtId="0" fontId="18" fillId="0" borderId="18" xfId="4" applyFont="1" applyBorder="1" applyAlignment="1">
      <alignment vertical="top" wrapText="1"/>
    </xf>
    <xf numFmtId="0" fontId="32" fillId="0" borderId="15" xfId="4" applyFont="1" applyBorder="1" applyAlignment="1" applyProtection="1">
      <alignment vertical="top" wrapText="1"/>
      <protection locked="0"/>
    </xf>
    <xf numFmtId="0" fontId="21" fillId="0" borderId="21" xfId="4" applyFont="1" applyBorder="1" applyAlignment="1">
      <alignment vertical="top"/>
    </xf>
    <xf numFmtId="0" fontId="0" fillId="0" borderId="0" xfId="0" applyAlignment="1">
      <alignment horizontal="left" vertical="top"/>
    </xf>
    <xf numFmtId="0" fontId="36" fillId="0" borderId="0" xfId="4" applyFont="1" applyAlignment="1">
      <alignment vertical="top"/>
    </xf>
    <xf numFmtId="0" fontId="37" fillId="0" borderId="0" xfId="4" applyFont="1" applyAlignment="1">
      <alignment horizontal="left" vertical="top"/>
    </xf>
    <xf numFmtId="0" fontId="21" fillId="0" borderId="0" xfId="4" applyFont="1" applyAlignment="1">
      <alignment horizontal="left" vertical="top" wrapText="1"/>
    </xf>
    <xf numFmtId="0" fontId="22" fillId="0" borderId="0" xfId="4" applyFont="1" applyAlignment="1">
      <alignment horizontal="left" vertical="top" wrapText="1"/>
    </xf>
    <xf numFmtId="0" fontId="38" fillId="0" borderId="0" xfId="4" applyFont="1" applyAlignment="1">
      <alignment vertical="top"/>
    </xf>
    <xf numFmtId="0" fontId="39" fillId="0" borderId="0" xfId="4" applyFont="1" applyAlignment="1">
      <alignment horizontal="left" vertical="top"/>
    </xf>
    <xf numFmtId="0" fontId="3" fillId="0" borderId="0" xfId="4" applyAlignment="1">
      <alignment horizontal="left" vertical="top"/>
    </xf>
    <xf numFmtId="0" fontId="3" fillId="0" borderId="0" xfId="4" applyAlignment="1">
      <alignment vertical="top" wrapText="1"/>
    </xf>
    <xf numFmtId="0" fontId="27" fillId="0" borderId="0" xfId="0" applyFont="1" applyAlignment="1">
      <alignment vertical="top"/>
    </xf>
    <xf numFmtId="0" fontId="13" fillId="0" borderId="0" xfId="0" applyFont="1" applyAlignment="1">
      <alignment vertical="top" wrapText="1"/>
    </xf>
    <xf numFmtId="0" fontId="40" fillId="0" borderId="0" xfId="0" applyFont="1" applyAlignment="1">
      <alignment vertical="top" wrapText="1"/>
    </xf>
    <xf numFmtId="0" fontId="41" fillId="0" borderId="0" xfId="6" applyFont="1" applyAlignment="1">
      <alignment vertical="top"/>
    </xf>
    <xf numFmtId="0" fontId="10" fillId="0" borderId="0" xfId="6" applyFont="1" applyAlignment="1">
      <alignment vertical="top"/>
    </xf>
    <xf numFmtId="0" fontId="10" fillId="0" borderId="0" xfId="6" applyFont="1" applyAlignment="1">
      <alignment vertical="top" wrapText="1"/>
    </xf>
    <xf numFmtId="0" fontId="42" fillId="0" borderId="0" xfId="0" applyFont="1" applyAlignment="1">
      <alignment vertical="top"/>
    </xf>
    <xf numFmtId="0" fontId="42" fillId="0" borderId="0" xfId="0" applyFont="1" applyAlignment="1">
      <alignment vertical="top" wrapText="1"/>
    </xf>
    <xf numFmtId="0" fontId="9" fillId="0" borderId="0" xfId="1" applyFont="1" applyAlignment="1">
      <alignment horizontal="left" vertical="top"/>
    </xf>
    <xf numFmtId="0" fontId="21" fillId="0" borderId="18" xfId="2" applyFont="1" applyBorder="1" applyAlignment="1">
      <alignment horizontal="left" vertical="top"/>
    </xf>
    <xf numFmtId="0" fontId="22" fillId="0" borderId="18" xfId="2" applyFont="1" applyBorder="1" applyAlignment="1" applyProtection="1">
      <alignment horizontal="left" vertical="top" wrapText="1"/>
      <protection locked="0"/>
    </xf>
    <xf numFmtId="0" fontId="43" fillId="0" borderId="0" xfId="0" applyFont="1" applyAlignment="1">
      <alignment vertical="top"/>
    </xf>
    <xf numFmtId="14" fontId="22" fillId="0" borderId="18" xfId="3" applyNumberFormat="1" applyFont="1" applyBorder="1" applyAlignment="1" applyProtection="1">
      <alignment vertical="top" wrapText="1"/>
      <protection locked="0"/>
    </xf>
    <xf numFmtId="0" fontId="21" fillId="0" borderId="18" xfId="2" applyFont="1" applyBorder="1" applyAlignment="1">
      <alignment vertical="top" readingOrder="1"/>
    </xf>
    <xf numFmtId="0" fontId="21" fillId="0" borderId="18" xfId="2" applyFont="1" applyBorder="1" applyAlignment="1">
      <alignment vertical="top"/>
    </xf>
    <xf numFmtId="0" fontId="21" fillId="0" borderId="18" xfId="2" applyFont="1" applyBorder="1" applyAlignment="1">
      <alignment horizontal="left" vertical="top" wrapText="1" readingOrder="1"/>
    </xf>
    <xf numFmtId="0" fontId="21" fillId="6" borderId="9" xfId="4" applyFont="1" applyFill="1" applyBorder="1" applyAlignment="1">
      <alignment vertical="top"/>
    </xf>
    <xf numFmtId="0" fontId="21" fillId="6" borderId="21" xfId="4" applyFont="1" applyFill="1" applyBorder="1" applyAlignment="1">
      <alignment vertical="top"/>
    </xf>
    <xf numFmtId="0" fontId="21" fillId="6" borderId="15" xfId="4" applyFont="1" applyFill="1" applyBorder="1" applyAlignment="1">
      <alignment vertical="top"/>
    </xf>
    <xf numFmtId="0" fontId="21" fillId="6" borderId="19" xfId="4" applyFont="1" applyFill="1" applyBorder="1" applyAlignment="1">
      <alignment vertical="top"/>
    </xf>
    <xf numFmtId="0" fontId="22" fillId="0" borderId="0" xfId="4" applyFont="1" applyAlignment="1">
      <alignment vertical="top" wrapText="1"/>
    </xf>
    <xf numFmtId="0" fontId="21" fillId="0" borderId="16" xfId="2" applyFont="1" applyBorder="1" applyAlignment="1">
      <alignment horizontal="left" vertical="top"/>
    </xf>
    <xf numFmtId="0" fontId="21" fillId="0" borderId="15" xfId="2" applyFont="1" applyBorder="1" applyAlignment="1">
      <alignment horizontal="left" vertical="top" wrapText="1" readingOrder="1"/>
    </xf>
    <xf numFmtId="0" fontId="22" fillId="0" borderId="15" xfId="2" applyFont="1" applyBorder="1" applyAlignment="1">
      <alignment vertical="top" wrapText="1"/>
    </xf>
    <xf numFmtId="0" fontId="22" fillId="0" borderId="15" xfId="2" applyFont="1" applyBorder="1" applyAlignment="1" applyProtection="1">
      <alignment horizontal="left" vertical="top" wrapText="1"/>
      <protection locked="0"/>
    </xf>
    <xf numFmtId="0" fontId="21" fillId="9" borderId="18" xfId="2" applyFont="1" applyFill="1" applyBorder="1" applyAlignment="1">
      <alignment horizontal="left" vertical="top" wrapText="1" readingOrder="1"/>
    </xf>
    <xf numFmtId="0" fontId="22" fillId="9" borderId="18" xfId="2" applyFont="1" applyFill="1" applyBorder="1" applyAlignment="1">
      <alignment vertical="top" wrapText="1"/>
    </xf>
    <xf numFmtId="0" fontId="2" fillId="0" borderId="0" xfId="0" applyFont="1" applyAlignment="1">
      <alignment vertical="top"/>
    </xf>
    <xf numFmtId="0" fontId="21" fillId="0" borderId="0" xfId="2" applyFont="1" applyAlignment="1">
      <alignment vertical="top" wrapText="1"/>
    </xf>
    <xf numFmtId="0" fontId="21" fillId="0" borderId="18" xfId="8" applyFont="1" applyBorder="1" applyAlignment="1">
      <alignment horizontal="left" vertical="top" wrapText="1"/>
    </xf>
    <xf numFmtId="0" fontId="22" fillId="0" borderId="18" xfId="8" applyFont="1" applyBorder="1" applyAlignment="1">
      <alignment horizontal="left" vertical="top" wrapText="1"/>
    </xf>
    <xf numFmtId="0" fontId="3" fillId="0" borderId="0" xfId="8" applyAlignment="1">
      <alignment vertical="top"/>
    </xf>
    <xf numFmtId="0" fontId="21" fillId="0" borderId="19" xfId="8" applyFont="1" applyBorder="1" applyAlignment="1">
      <alignment horizontal="left" vertical="top" wrapText="1"/>
    </xf>
    <xf numFmtId="0" fontId="22" fillId="0" borderId="20" xfId="2" applyFont="1" applyBorder="1" applyAlignment="1">
      <alignment vertical="top" wrapText="1"/>
    </xf>
    <xf numFmtId="0" fontId="3" fillId="9" borderId="0" xfId="8" applyFill="1" applyAlignment="1">
      <alignment vertical="top"/>
    </xf>
    <xf numFmtId="0" fontId="21" fillId="0" borderId="19" xfId="4" applyFont="1" applyBorder="1" applyAlignment="1">
      <alignment horizontal="left" vertical="top" wrapText="1"/>
    </xf>
    <xf numFmtId="0" fontId="21" fillId="0" borderId="19" xfId="0" applyFont="1" applyBorder="1" applyAlignment="1">
      <alignment horizontal="left" vertical="top" wrapText="1"/>
    </xf>
    <xf numFmtId="0" fontId="22" fillId="0" borderId="18" xfId="0" applyFont="1" applyBorder="1" applyAlignment="1">
      <alignment horizontal="left" vertical="top" wrapText="1"/>
    </xf>
    <xf numFmtId="0" fontId="37" fillId="0" borderId="19" xfId="0" applyFont="1" applyBorder="1" applyAlignment="1">
      <alignment horizontal="left" vertical="top" wrapText="1"/>
    </xf>
    <xf numFmtId="0" fontId="21" fillId="0" borderId="18" xfId="2" applyFont="1" applyBorder="1" applyAlignment="1">
      <alignment horizontal="left" vertical="top" readingOrder="1"/>
    </xf>
    <xf numFmtId="0" fontId="21" fillId="0" borderId="13" xfId="8" applyFont="1" applyBorder="1" applyAlignment="1">
      <alignment horizontal="left" vertical="top" wrapText="1"/>
    </xf>
    <xf numFmtId="0" fontId="25" fillId="0" borderId="18" xfId="0" applyFont="1" applyBorder="1" applyAlignment="1">
      <alignment horizontal="left" vertical="top" wrapText="1"/>
    </xf>
    <xf numFmtId="0" fontId="37" fillId="0" borderId="15" xfId="0" applyFont="1" applyBorder="1" applyAlignment="1">
      <alignment horizontal="left" vertical="top" wrapText="1"/>
    </xf>
    <xf numFmtId="0" fontId="25" fillId="0" borderId="15" xfId="0" applyFont="1" applyBorder="1" applyAlignment="1">
      <alignment horizontal="left" vertical="top" wrapText="1"/>
    </xf>
    <xf numFmtId="0" fontId="22" fillId="0" borderId="15" xfId="8" applyFont="1" applyBorder="1" applyAlignment="1" applyProtection="1">
      <alignment vertical="top"/>
      <protection locked="0"/>
    </xf>
    <xf numFmtId="0" fontId="21" fillId="0" borderId="18" xfId="8" applyFont="1" applyBorder="1" applyAlignment="1">
      <alignment horizontal="left" vertical="top"/>
    </xf>
    <xf numFmtId="0" fontId="21" fillId="9" borderId="19" xfId="4" applyFont="1" applyFill="1" applyBorder="1" applyAlignment="1">
      <alignment horizontal="left" vertical="top" wrapText="1"/>
    </xf>
    <xf numFmtId="0" fontId="22" fillId="9" borderId="18" xfId="4" applyFont="1" applyFill="1" applyBorder="1" applyAlignment="1">
      <alignment horizontal="left" vertical="top" wrapText="1"/>
    </xf>
    <xf numFmtId="0" fontId="21" fillId="0" borderId="18" xfId="4" applyFont="1" applyBorder="1" applyAlignment="1">
      <alignment vertical="top"/>
    </xf>
    <xf numFmtId="0" fontId="10" fillId="0" borderId="0" xfId="8" applyFont="1" applyAlignment="1">
      <alignment vertical="top"/>
    </xf>
    <xf numFmtId="0" fontId="15" fillId="0" borderId="0" xfId="4" applyFont="1" applyAlignment="1" applyProtection="1">
      <alignment horizontal="center" vertical="top"/>
      <protection locked="0"/>
    </xf>
    <xf numFmtId="0" fontId="22" fillId="0" borderId="0" xfId="8" applyFont="1" applyAlignment="1">
      <alignment horizontal="left" vertical="top"/>
    </xf>
    <xf numFmtId="0" fontId="22" fillId="0" borderId="0" xfId="8" applyFont="1" applyAlignment="1">
      <alignment vertical="top" wrapText="1"/>
    </xf>
    <xf numFmtId="0" fontId="22" fillId="0" borderId="0" xfId="8" applyFont="1" applyAlignment="1" applyProtection="1">
      <alignment vertical="top"/>
      <protection locked="0"/>
    </xf>
    <xf numFmtId="0" fontId="0" fillId="0" borderId="0" xfId="4" applyFont="1" applyAlignment="1">
      <alignment vertical="top"/>
    </xf>
    <xf numFmtId="0" fontId="21" fillId="0" borderId="18" xfId="3" applyFont="1" applyBorder="1" applyAlignment="1">
      <alignment horizontal="left" vertical="top" wrapText="1"/>
    </xf>
    <xf numFmtId="0" fontId="22" fillId="0" borderId="18" xfId="3" applyFont="1" applyBorder="1" applyAlignment="1">
      <alignment vertical="top" wrapText="1"/>
    </xf>
    <xf numFmtId="0" fontId="10" fillId="0" borderId="0" xfId="3" applyFont="1" applyAlignment="1">
      <alignment vertical="top"/>
    </xf>
    <xf numFmtId="0" fontId="21" fillId="0" borderId="15" xfId="5" applyFont="1" applyBorder="1" applyAlignment="1">
      <alignment horizontal="left" vertical="top" wrapText="1"/>
    </xf>
    <xf numFmtId="0" fontId="22" fillId="0" borderId="15" xfId="5" applyFont="1" applyBorder="1" applyAlignment="1">
      <alignment horizontal="left" vertical="top" wrapText="1"/>
    </xf>
    <xf numFmtId="14" fontId="10" fillId="0" borderId="15" xfId="3" applyNumberFormat="1" applyFont="1" applyBorder="1" applyAlignment="1" applyProtection="1">
      <alignment vertical="top" wrapText="1"/>
      <protection locked="0"/>
    </xf>
    <xf numFmtId="0" fontId="6" fillId="0" borderId="0" xfId="4" applyFont="1" applyAlignment="1">
      <alignment vertical="top"/>
    </xf>
    <xf numFmtId="0" fontId="37" fillId="0" borderId="18" xfId="3" applyFont="1" applyBorder="1" applyAlignment="1">
      <alignment vertical="top" wrapText="1"/>
    </xf>
    <xf numFmtId="0" fontId="25" fillId="0" borderId="18" xfId="3" applyFont="1" applyBorder="1" applyAlignment="1">
      <alignment vertical="top" wrapText="1"/>
    </xf>
    <xf numFmtId="0" fontId="3" fillId="0" borderId="0" xfId="3" applyAlignment="1">
      <alignment vertical="top"/>
    </xf>
    <xf numFmtId="0" fontId="21" fillId="0" borderId="0" xfId="4" applyFont="1" applyAlignment="1">
      <alignment horizontal="left" vertical="top"/>
    </xf>
    <xf numFmtId="0" fontId="41" fillId="0" borderId="0" xfId="3" applyFont="1" applyAlignment="1">
      <alignment vertical="top"/>
    </xf>
    <xf numFmtId="0" fontId="10" fillId="0" borderId="0" xfId="3" applyFont="1" applyAlignment="1">
      <alignment vertical="top" wrapText="1"/>
    </xf>
    <xf numFmtId="14" fontId="10" fillId="0" borderId="0" xfId="3" applyNumberFormat="1" applyFont="1" applyAlignment="1">
      <alignment vertical="top"/>
    </xf>
    <xf numFmtId="0" fontId="44" fillId="0" borderId="0" xfId="3" applyFont="1" applyAlignment="1">
      <alignment vertical="top"/>
    </xf>
    <xf numFmtId="0" fontId="21" fillId="0" borderId="18" xfId="6" applyFont="1" applyBorder="1" applyAlignment="1">
      <alignment horizontal="left" vertical="top"/>
    </xf>
    <xf numFmtId="0" fontId="21" fillId="0" borderId="18" xfId="6" applyFont="1" applyBorder="1" applyAlignment="1">
      <alignment horizontal="left" vertical="top" wrapText="1"/>
    </xf>
    <xf numFmtId="0" fontId="22" fillId="0" borderId="18" xfId="6" applyFont="1" applyBorder="1" applyAlignment="1">
      <alignment horizontal="left" vertical="top" wrapText="1"/>
    </xf>
    <xf numFmtId="0" fontId="10" fillId="8" borderId="0" xfId="6" applyFont="1" applyFill="1" applyAlignment="1">
      <alignment vertical="top"/>
    </xf>
    <xf numFmtId="0" fontId="41" fillId="0" borderId="0" xfId="6" applyFont="1" applyAlignment="1">
      <alignment vertical="top" wrapText="1"/>
    </xf>
    <xf numFmtId="0" fontId="14" fillId="9" borderId="0" xfId="0" applyFont="1" applyFill="1" applyAlignment="1">
      <alignment vertical="top"/>
    </xf>
    <xf numFmtId="0" fontId="22" fillId="0" borderId="16" xfId="1" applyFont="1" applyBorder="1" applyAlignment="1">
      <alignment vertical="top" wrapText="1"/>
    </xf>
    <xf numFmtId="0" fontId="15" fillId="10" borderId="16" xfId="4" applyFont="1" applyFill="1" applyBorder="1" applyAlignment="1">
      <alignment vertical="top" wrapText="1"/>
    </xf>
    <xf numFmtId="0" fontId="22" fillId="0" borderId="15" xfId="1" applyFont="1" applyBorder="1" applyAlignment="1">
      <alignment vertical="top" wrapText="1"/>
    </xf>
    <xf numFmtId="0" fontId="15" fillId="0" borderId="18" xfId="1" applyFont="1" applyBorder="1" applyAlignment="1">
      <alignment horizontal="left" vertical="top"/>
    </xf>
    <xf numFmtId="0" fontId="15" fillId="0" borderId="18" xfId="1" applyFont="1" applyBorder="1" applyAlignment="1">
      <alignment horizontal="left" vertical="top" wrapText="1"/>
    </xf>
    <xf numFmtId="0" fontId="45" fillId="0" borderId="0" xfId="0" applyFont="1" applyAlignment="1">
      <alignment vertical="top"/>
    </xf>
    <xf numFmtId="0" fontId="45" fillId="0" borderId="0" xfId="0" applyFont="1" applyAlignment="1">
      <alignment vertical="top" wrapText="1"/>
    </xf>
    <xf numFmtId="0" fontId="21" fillId="0" borderId="18" xfId="0" applyFont="1" applyBorder="1" applyAlignment="1">
      <alignment vertical="top" wrapText="1"/>
    </xf>
    <xf numFmtId="0" fontId="22" fillId="0" borderId="18" xfId="0" applyFont="1" applyBorder="1" applyAlignment="1">
      <alignment vertical="top" wrapText="1"/>
    </xf>
    <xf numFmtId="0" fontId="22" fillId="0" borderId="0" xfId="0" applyFont="1" applyAlignment="1">
      <alignment vertical="top"/>
    </xf>
    <xf numFmtId="0" fontId="19" fillId="0" borderId="0" xfId="1" applyFont="1" applyAlignment="1">
      <alignment vertical="top" wrapText="1"/>
    </xf>
    <xf numFmtId="0" fontId="15" fillId="6" borderId="18" xfId="1" applyFont="1" applyFill="1" applyBorder="1" applyAlignment="1">
      <alignment vertical="top"/>
    </xf>
    <xf numFmtId="0" fontId="15" fillId="0" borderId="17" xfId="1" applyFont="1" applyBorder="1" applyAlignment="1">
      <alignment horizontal="left" vertical="top"/>
    </xf>
    <xf numFmtId="0" fontId="15" fillId="0" borderId="17" xfId="1" applyFont="1" applyBorder="1" applyAlignment="1">
      <alignment horizontal="left" vertical="top" wrapText="1"/>
    </xf>
    <xf numFmtId="0" fontId="17" fillId="0" borderId="16" xfId="0" applyFont="1" applyBorder="1" applyAlignment="1">
      <alignment vertical="top"/>
    </xf>
    <xf numFmtId="0" fontId="18" fillId="0" borderId="18" xfId="0" applyFont="1" applyBorder="1" applyAlignment="1">
      <alignment vertical="top"/>
    </xf>
    <xf numFmtId="0" fontId="46" fillId="0" borderId="0" xfId="0" applyFont="1" applyAlignment="1">
      <alignment vertical="top"/>
    </xf>
    <xf numFmtId="0" fontId="21" fillId="0" borderId="20" xfId="1" applyFont="1" applyBorder="1" applyAlignment="1">
      <alignment horizontal="left" vertical="top"/>
    </xf>
    <xf numFmtId="0" fontId="21" fillId="0" borderId="20" xfId="1" applyFont="1" applyBorder="1" applyAlignment="1">
      <alignment vertical="top" wrapText="1"/>
    </xf>
    <xf numFmtId="0" fontId="22" fillId="0" borderId="20" xfId="1" applyFont="1" applyBorder="1" applyAlignment="1">
      <alignment vertical="top" wrapText="1"/>
    </xf>
    <xf numFmtId="0" fontId="47" fillId="0" borderId="0" xfId="0" applyFont="1" applyAlignment="1">
      <alignment vertical="top"/>
    </xf>
    <xf numFmtId="0" fontId="21" fillId="9" borderId="18" xfId="9" applyFont="1" applyFill="1" applyBorder="1" applyAlignment="1">
      <alignment horizontal="left" vertical="top"/>
    </xf>
    <xf numFmtId="0" fontId="21" fillId="0" borderId="18" xfId="10" applyFont="1" applyBorder="1" applyAlignment="1">
      <alignment horizontal="left" vertical="top" wrapText="1"/>
    </xf>
    <xf numFmtId="0" fontId="22" fillId="0" borderId="18" xfId="10" applyFont="1" applyBorder="1" applyAlignment="1">
      <alignment horizontal="left" vertical="top" wrapText="1"/>
    </xf>
    <xf numFmtId="0" fontId="43" fillId="0" borderId="0" xfId="1" applyFont="1" applyAlignment="1">
      <alignment vertical="top" wrapText="1"/>
    </xf>
    <xf numFmtId="0" fontId="22" fillId="0" borderId="0" xfId="1" applyFont="1" applyAlignment="1">
      <alignment horizontal="left" vertical="top" wrapText="1"/>
    </xf>
    <xf numFmtId="0" fontId="21" fillId="0" borderId="18" xfId="0" applyFont="1" applyBorder="1" applyAlignment="1">
      <alignment vertical="top"/>
    </xf>
    <xf numFmtId="0" fontId="19" fillId="0" borderId="0" xfId="1" applyFont="1" applyAlignment="1">
      <alignment vertical="top"/>
    </xf>
    <xf numFmtId="0" fontId="22" fillId="0" borderId="0" xfId="2" applyFont="1" applyAlignment="1">
      <alignment horizontal="left" vertical="top" wrapText="1"/>
    </xf>
    <xf numFmtId="0" fontId="22" fillId="0" borderId="0" xfId="1" applyFont="1" applyAlignment="1">
      <alignment vertical="top" wrapText="1"/>
    </xf>
    <xf numFmtId="0" fontId="22" fillId="0" borderId="0" xfId="5" applyFont="1" applyAlignment="1">
      <alignment horizontal="left" vertical="top" wrapText="1"/>
    </xf>
    <xf numFmtId="0" fontId="22" fillId="0" borderId="12" xfId="0" applyFont="1" applyBorder="1" applyAlignment="1">
      <alignment vertical="top" wrapText="1"/>
    </xf>
    <xf numFmtId="0" fontId="15" fillId="0" borderId="12" xfId="4" applyFont="1" applyBorder="1" applyAlignment="1" applyProtection="1">
      <alignment horizontal="center" vertical="top" wrapText="1"/>
      <protection locked="0"/>
    </xf>
    <xf numFmtId="0" fontId="21" fillId="8" borderId="18" xfId="0" applyFont="1" applyFill="1" applyBorder="1" applyAlignment="1">
      <alignment horizontal="left"/>
    </xf>
    <xf numFmtId="0" fontId="21" fillId="0" borderId="18" xfId="0" applyFont="1" applyBorder="1" applyAlignment="1">
      <alignment horizontal="left" vertical="top" wrapText="1"/>
    </xf>
    <xf numFmtId="0" fontId="22" fillId="0" borderId="0" xfId="8" applyFont="1" applyAlignment="1">
      <alignment vertical="top"/>
    </xf>
    <xf numFmtId="0" fontId="15" fillId="0" borderId="18" xfId="4" applyFont="1" applyBorder="1" applyAlignment="1" applyProtection="1">
      <alignment horizontal="center" vertical="top" wrapText="1"/>
      <protection locked="0"/>
    </xf>
    <xf numFmtId="0" fontId="9" fillId="2" borderId="12" xfId="1" applyFont="1" applyFill="1" applyBorder="1" applyAlignment="1">
      <alignment horizontal="left" vertical="top"/>
    </xf>
    <xf numFmtId="0" fontId="15" fillId="4" borderId="15" xfId="1" applyFont="1" applyFill="1" applyBorder="1" applyAlignment="1">
      <alignment horizontal="left" vertical="top"/>
    </xf>
    <xf numFmtId="0" fontId="15" fillId="6" borderId="15" xfId="1" applyFont="1" applyFill="1" applyBorder="1" applyAlignment="1">
      <alignment horizontal="left" vertical="top"/>
    </xf>
    <xf numFmtId="0" fontId="22" fillId="0" borderId="16" xfId="3" applyFont="1" applyBorder="1" applyAlignment="1">
      <alignment horizontal="left" vertical="top" wrapText="1"/>
    </xf>
    <xf numFmtId="0" fontId="22" fillId="0" borderId="18" xfId="3" applyFont="1" applyBorder="1" applyAlignment="1">
      <alignment horizontal="left" vertical="top" wrapText="1"/>
    </xf>
    <xf numFmtId="0" fontId="21" fillId="0" borderId="20" xfId="3" applyFont="1" applyBorder="1" applyAlignment="1">
      <alignment horizontal="left" vertical="top" wrapText="1"/>
    </xf>
    <xf numFmtId="0" fontId="22" fillId="0" borderId="20" xfId="3" applyFont="1" applyBorder="1" applyAlignment="1">
      <alignment horizontal="left" vertical="top" wrapText="1"/>
    </xf>
    <xf numFmtId="0" fontId="15" fillId="6" borderId="15" xfId="3" applyFont="1" applyFill="1" applyBorder="1" applyAlignment="1">
      <alignment vertical="top"/>
    </xf>
    <xf numFmtId="0" fontId="10" fillId="0" borderId="0" xfId="4" applyFont="1" applyAlignment="1">
      <alignment horizontal="right" vertical="top" wrapText="1"/>
    </xf>
    <xf numFmtId="0" fontId="10" fillId="0" borderId="0" xfId="4" applyFont="1" applyAlignment="1">
      <alignment horizontal="left" vertical="top" wrapText="1"/>
    </xf>
    <xf numFmtId="0" fontId="22" fillId="0" borderId="16" xfId="1" applyFont="1" applyBorder="1" applyAlignment="1">
      <alignment horizontal="left" vertical="top" wrapText="1"/>
    </xf>
    <xf numFmtId="0" fontId="17" fillId="0" borderId="18" xfId="3" applyFont="1" applyBorder="1" applyAlignment="1">
      <alignment horizontal="left" vertical="top" wrapText="1"/>
    </xf>
    <xf numFmtId="0" fontId="18" fillId="0" borderId="16" xfId="3" applyFont="1" applyBorder="1" applyAlignment="1">
      <alignment vertical="top" wrapText="1"/>
    </xf>
    <xf numFmtId="0" fontId="21" fillId="0" borderId="16" xfId="3" applyFont="1" applyBorder="1" applyAlignment="1">
      <alignment horizontal="left" vertical="top" wrapText="1"/>
    </xf>
    <xf numFmtId="0" fontId="22" fillId="0" borderId="9" xfId="3" applyFont="1" applyBorder="1" applyAlignment="1">
      <alignment horizontal="left" vertical="top" wrapText="1"/>
    </xf>
    <xf numFmtId="0" fontId="21" fillId="0" borderId="15" xfId="3" applyFont="1" applyBorder="1" applyAlignment="1">
      <alignment horizontal="left" vertical="top" wrapText="1"/>
    </xf>
    <xf numFmtId="0" fontId="22" fillId="0" borderId="15" xfId="3" applyFont="1" applyBorder="1" applyAlignment="1">
      <alignment horizontal="left" vertical="top" wrapText="1"/>
    </xf>
    <xf numFmtId="0" fontId="10" fillId="0" borderId="15" xfId="3" applyFont="1" applyBorder="1" applyAlignment="1" applyProtection="1">
      <alignment vertical="top" wrapText="1"/>
      <protection locked="0"/>
    </xf>
    <xf numFmtId="0" fontId="21" fillId="6" borderId="0" xfId="3" applyFont="1" applyFill="1" applyAlignment="1">
      <alignment horizontal="left" vertical="top"/>
    </xf>
    <xf numFmtId="0" fontId="22" fillId="0" borderId="14" xfId="3" applyFont="1" applyBorder="1" applyAlignment="1">
      <alignment horizontal="left" vertical="top" wrapText="1"/>
    </xf>
    <xf numFmtId="0" fontId="9" fillId="0" borderId="0" xfId="3" applyFont="1" applyAlignment="1">
      <alignment vertical="top" wrapText="1"/>
    </xf>
    <xf numFmtId="0" fontId="21" fillId="0" borderId="15" xfId="3" applyFont="1" applyBorder="1" applyAlignment="1">
      <alignment vertical="top" wrapText="1"/>
    </xf>
    <xf numFmtId="0" fontId="49" fillId="0" borderId="0" xfId="0" applyFont="1" applyAlignment="1">
      <alignment vertical="top"/>
    </xf>
    <xf numFmtId="0" fontId="17" fillId="0" borderId="18" xfId="11" applyFont="1" applyBorder="1" applyAlignment="1">
      <alignment horizontal="left" vertical="top" wrapText="1"/>
    </xf>
    <xf numFmtId="0" fontId="18" fillId="0" borderId="16" xfId="11" applyFont="1" applyBorder="1" applyAlignment="1">
      <alignment horizontal="left" vertical="top" wrapText="1"/>
    </xf>
    <xf numFmtId="0" fontId="9" fillId="6" borderId="12" xfId="0" applyFont="1" applyFill="1" applyBorder="1" applyAlignment="1">
      <alignment vertical="top" wrapText="1"/>
    </xf>
    <xf numFmtId="0" fontId="21" fillId="0" borderId="18" xfId="0" applyFont="1" applyBorder="1" applyAlignment="1">
      <alignment horizontal="left" vertical="top"/>
    </xf>
    <xf numFmtId="0" fontId="9" fillId="6" borderId="15" xfId="0" applyFont="1" applyFill="1" applyBorder="1" applyAlignment="1">
      <alignment vertical="top" wrapText="1"/>
    </xf>
    <xf numFmtId="0" fontId="15" fillId="0" borderId="17" xfId="2" applyFont="1" applyBorder="1" applyAlignment="1">
      <alignment horizontal="left" vertical="top"/>
    </xf>
    <xf numFmtId="0" fontId="15" fillId="0" borderId="17" xfId="2" applyFont="1" applyBorder="1" applyAlignment="1">
      <alignment horizontal="left" vertical="top" readingOrder="1"/>
    </xf>
    <xf numFmtId="0" fontId="17" fillId="0" borderId="20" xfId="3" applyFont="1" applyBorder="1" applyAlignment="1">
      <alignment horizontal="left" vertical="top" wrapText="1"/>
    </xf>
    <xf numFmtId="0" fontId="21" fillId="0" borderId="18" xfId="12" applyFont="1" applyBorder="1" applyAlignment="1">
      <alignment horizontal="left" vertical="top" wrapText="1"/>
    </xf>
    <xf numFmtId="0" fontId="22" fillId="0" borderId="16" xfId="12" applyFont="1" applyBorder="1" applyAlignment="1">
      <alignment vertical="top" wrapText="1"/>
    </xf>
    <xf numFmtId="0" fontId="15" fillId="6" borderId="15" xfId="1" applyFont="1" applyFill="1" applyBorder="1" applyAlignment="1">
      <alignment vertical="top" wrapText="1"/>
    </xf>
    <xf numFmtId="0" fontId="0" fillId="0" borderId="0" xfId="0" applyAlignment="1">
      <alignment horizontal="left" vertical="top" wrapText="1"/>
    </xf>
    <xf numFmtId="0" fontId="0" fillId="0" borderId="0" xfId="0" applyAlignment="1">
      <alignment horizontal="right" vertical="top"/>
    </xf>
    <xf numFmtId="0" fontId="0" fillId="0" borderId="18" xfId="0" applyBorder="1" applyAlignment="1" applyProtection="1">
      <alignment horizontal="left" vertical="top" wrapText="1"/>
      <protection locked="0"/>
    </xf>
    <xf numFmtId="0" fontId="15" fillId="6" borderId="16" xfId="1" applyFont="1" applyFill="1" applyBorder="1" applyAlignment="1">
      <alignment vertical="top"/>
    </xf>
    <xf numFmtId="0" fontId="15" fillId="6" borderId="15" xfId="1" applyFont="1" applyFill="1" applyBorder="1" applyAlignment="1">
      <alignment vertical="top"/>
    </xf>
    <xf numFmtId="0" fontId="0" fillId="0" borderId="15" xfId="0" applyBorder="1" applyAlignment="1" applyProtection="1">
      <alignment horizontal="left" vertical="top" wrapText="1"/>
      <protection locked="0"/>
    </xf>
    <xf numFmtId="0" fontId="10" fillId="9" borderId="15" xfId="5" applyFont="1" applyFill="1" applyBorder="1" applyAlignment="1" applyProtection="1">
      <alignment vertical="top" wrapText="1"/>
      <protection locked="0"/>
    </xf>
    <xf numFmtId="0" fontId="15" fillId="6" borderId="15" xfId="4" applyFont="1" applyFill="1" applyBorder="1" applyAlignment="1">
      <alignment horizontal="left" vertical="top" wrapText="1"/>
    </xf>
    <xf numFmtId="0" fontId="10" fillId="0" borderId="15" xfId="5" applyFont="1" applyBorder="1" applyAlignment="1" applyProtection="1">
      <alignment vertical="top" wrapText="1"/>
      <protection locked="0"/>
    </xf>
    <xf numFmtId="49" fontId="21" fillId="0" borderId="18" xfId="1" applyNumberFormat="1" applyFont="1" applyBorder="1" applyAlignment="1">
      <alignment horizontal="left" vertical="top"/>
    </xf>
    <xf numFmtId="49" fontId="21" fillId="0" borderId="18" xfId="3" applyNumberFormat="1" applyFont="1" applyBorder="1" applyAlignment="1">
      <alignment horizontal="left" vertical="top"/>
    </xf>
    <xf numFmtId="0" fontId="0" fillId="0" borderId="18" xfId="0" applyBorder="1" applyAlignment="1" applyProtection="1">
      <alignment horizontal="center" vertical="top" wrapText="1"/>
      <protection locked="0"/>
    </xf>
    <xf numFmtId="0" fontId="14" fillId="0" borderId="0" xfId="0" applyFont="1" applyAlignment="1" applyProtection="1">
      <alignment vertical="top"/>
      <protection locked="0"/>
    </xf>
    <xf numFmtId="0" fontId="0" fillId="0" borderId="0" xfId="0" applyAlignment="1" applyProtection="1">
      <alignment vertical="top" wrapText="1"/>
      <protection locked="0"/>
    </xf>
    <xf numFmtId="0" fontId="6" fillId="0" borderId="0" xfId="0" applyFont="1" applyAlignment="1" applyProtection="1">
      <alignment vertical="top"/>
      <protection locked="0"/>
    </xf>
    <xf numFmtId="0" fontId="13" fillId="0" borderId="0" xfId="0" applyFont="1" applyProtection="1">
      <protection locked="0"/>
    </xf>
    <xf numFmtId="0" fontId="21" fillId="8" borderId="18" xfId="0" applyFont="1" applyFill="1" applyBorder="1" applyAlignment="1" applyProtection="1">
      <alignment horizontal="left"/>
      <protection locked="0"/>
    </xf>
    <xf numFmtId="0" fontId="21" fillId="0" borderId="18"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33" fillId="0" borderId="23" xfId="4" applyFont="1" applyBorder="1" applyAlignment="1" applyProtection="1">
      <alignment horizontal="left" vertical="top" wrapText="1"/>
      <protection locked="0"/>
    </xf>
    <xf numFmtId="0" fontId="22" fillId="0" borderId="19" xfId="1" applyFont="1" applyBorder="1" applyAlignment="1" applyProtection="1">
      <alignment horizontal="left" vertical="top" wrapText="1"/>
      <protection locked="0"/>
    </xf>
    <xf numFmtId="0" fontId="22" fillId="0" borderId="18" xfId="3" applyFont="1" applyBorder="1" applyAlignment="1" applyProtection="1">
      <alignment horizontal="left" vertical="top" wrapText="1"/>
      <protection locked="0"/>
    </xf>
    <xf numFmtId="0" fontId="22" fillId="0" borderId="17" xfId="3" applyFont="1" applyBorder="1" applyAlignment="1" applyProtection="1">
      <alignment horizontal="left" vertical="top" wrapText="1"/>
      <protection locked="0"/>
    </xf>
    <xf numFmtId="0" fontId="22" fillId="8" borderId="18" xfId="4" applyFont="1" applyFill="1" applyBorder="1" applyAlignment="1" applyProtection="1">
      <alignment horizontal="center" vertical="top" wrapText="1"/>
      <protection locked="0"/>
    </xf>
    <xf numFmtId="0" fontId="22" fillId="0" borderId="18" xfId="2" applyFont="1" applyBorder="1" applyAlignment="1" applyProtection="1">
      <alignment vertical="top" wrapText="1"/>
      <protection locked="0"/>
    </xf>
    <xf numFmtId="0" fontId="22" fillId="0" borderId="18" xfId="4" applyFont="1" applyBorder="1" applyAlignment="1" applyProtection="1">
      <alignment horizontal="left" vertical="top" wrapText="1"/>
      <protection locked="0"/>
    </xf>
    <xf numFmtId="0" fontId="22" fillId="0" borderId="18" xfId="8" applyFont="1" applyBorder="1" applyAlignment="1" applyProtection="1">
      <alignment horizontal="left" vertical="top" wrapText="1"/>
      <protection locked="0"/>
    </xf>
    <xf numFmtId="0" fontId="22" fillId="0" borderId="18" xfId="1" applyFont="1" applyBorder="1" applyAlignment="1" applyProtection="1">
      <alignment horizontal="left" vertical="top" wrapText="1"/>
      <protection locked="0"/>
    </xf>
    <xf numFmtId="0" fontId="22" fillId="9" borderId="18" xfId="4" applyFont="1" applyFill="1" applyBorder="1" applyAlignment="1" applyProtection="1">
      <alignment horizontal="left" vertical="top" wrapText="1"/>
      <protection locked="0"/>
    </xf>
    <xf numFmtId="0" fontId="52" fillId="0" borderId="18" xfId="4" applyFont="1" applyBorder="1" applyAlignment="1" applyProtection="1">
      <alignment horizontal="left" vertical="top" wrapText="1"/>
      <protection locked="0"/>
    </xf>
    <xf numFmtId="0" fontId="22" fillId="9" borderId="18" xfId="8" applyFont="1" applyFill="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14" fontId="22" fillId="0" borderId="18" xfId="3" applyNumberFormat="1" applyFont="1" applyBorder="1" applyAlignment="1" applyProtection="1">
      <alignment horizontal="left" vertical="top" wrapText="1"/>
      <protection locked="0"/>
    </xf>
    <xf numFmtId="14" fontId="25" fillId="0" borderId="18" xfId="3" applyNumberFormat="1" applyFont="1" applyBorder="1" applyAlignment="1" applyProtection="1">
      <alignment horizontal="left" vertical="top" wrapText="1"/>
      <protection locked="0"/>
    </xf>
    <xf numFmtId="0" fontId="22" fillId="0" borderId="18" xfId="0" applyFont="1" applyBorder="1" applyAlignment="1" applyProtection="1">
      <alignment horizontal="left" wrapText="1"/>
      <protection locked="0"/>
    </xf>
    <xf numFmtId="0" fontId="22" fillId="0" borderId="18" xfId="5" applyFont="1" applyBorder="1" applyAlignment="1" applyProtection="1">
      <alignment horizontal="left" vertical="top" wrapText="1"/>
      <protection locked="0"/>
    </xf>
    <xf numFmtId="0" fontId="51" fillId="0" borderId="18" xfId="3"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2" fillId="0" borderId="22" xfId="4" applyFont="1" applyBorder="1" applyAlignment="1" applyProtection="1">
      <alignment horizontal="left" vertical="top" wrapText="1"/>
      <protection locked="0"/>
    </xf>
    <xf numFmtId="0" fontId="22" fillId="0" borderId="20" xfId="4" applyFont="1" applyBorder="1" applyAlignment="1" applyProtection="1">
      <alignment horizontal="left" vertical="top" wrapText="1"/>
      <protection locked="0"/>
    </xf>
    <xf numFmtId="0" fontId="22" fillId="8" borderId="18" xfId="4" applyFont="1" applyFill="1" applyBorder="1" applyAlignment="1" applyProtection="1">
      <alignment horizontal="left" vertical="top" wrapText="1"/>
      <protection locked="0"/>
    </xf>
    <xf numFmtId="0" fontId="22" fillId="0" borderId="20" xfId="5" applyFont="1" applyBorder="1" applyAlignment="1" applyProtection="1">
      <alignment horizontal="left" vertical="top" wrapText="1"/>
      <protection locked="0"/>
    </xf>
    <xf numFmtId="0" fontId="22" fillId="0" borderId="17" xfId="1" applyFont="1" applyBorder="1" applyAlignment="1" applyProtection="1">
      <alignment horizontal="left" vertical="top" wrapText="1"/>
      <protection locked="0"/>
    </xf>
    <xf numFmtId="0" fontId="22" fillId="0" borderId="17" xfId="5" applyFont="1" applyBorder="1" applyAlignment="1" applyProtection="1">
      <alignment horizontal="left" vertical="top" wrapText="1"/>
      <protection locked="0"/>
    </xf>
    <xf numFmtId="0" fontId="22" fillId="9" borderId="18" xfId="5" applyFont="1" applyFill="1" applyBorder="1" applyAlignment="1" applyProtection="1">
      <alignment horizontal="left" vertical="top" wrapText="1"/>
      <protection locked="0"/>
    </xf>
    <xf numFmtId="0" fontId="13" fillId="0" borderId="18" xfId="0" applyFont="1" applyBorder="1" applyProtection="1">
      <protection locked="0"/>
    </xf>
    <xf numFmtId="0" fontId="13" fillId="0" borderId="18" xfId="0" applyFont="1" applyBorder="1"/>
    <xf numFmtId="0" fontId="0" fillId="0" borderId="0" xfId="1" applyFont="1" applyAlignment="1">
      <alignment horizontal="center" vertical="center" wrapText="1"/>
    </xf>
    <xf numFmtId="0" fontId="0" fillId="0" borderId="11"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13" xfId="1" applyFont="1"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5" xfId="1" applyFont="1" applyBorder="1" applyAlignment="1">
      <alignment horizontal="center" vertical="center" wrapText="1"/>
    </xf>
    <xf numFmtId="0" fontId="0" fillId="0" borderId="14" xfId="1"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15" fillId="0" borderId="15" xfId="1" applyFont="1" applyBorder="1" applyAlignment="1">
      <alignment horizontal="left" vertical="top" wrapText="1"/>
    </xf>
    <xf numFmtId="0" fontId="9" fillId="2" borderId="0" xfId="1" applyFont="1" applyFill="1" applyAlignment="1">
      <alignment horizontal="left"/>
    </xf>
    <xf numFmtId="0" fontId="15" fillId="0" borderId="15" xfId="1" applyFont="1" applyBorder="1" applyAlignment="1">
      <alignment horizontal="left" vertical="center" wrapText="1"/>
    </xf>
    <xf numFmtId="0" fontId="21" fillId="0" borderId="21" xfId="3" applyFont="1" applyBorder="1" applyAlignment="1">
      <alignment horizontal="center" vertical="top"/>
    </xf>
    <xf numFmtId="0" fontId="21" fillId="0" borderId="21" xfId="3" applyFont="1" applyBorder="1" applyAlignment="1">
      <alignment horizontal="center" vertical="center"/>
    </xf>
    <xf numFmtId="0" fontId="9" fillId="2" borderId="12" xfId="1" applyFont="1" applyFill="1" applyBorder="1" applyAlignment="1">
      <alignment horizontal="left"/>
    </xf>
    <xf numFmtId="0" fontId="12" fillId="3" borderId="16" xfId="1" applyFont="1" applyFill="1" applyBorder="1" applyAlignment="1">
      <alignment horizontal="left"/>
    </xf>
    <xf numFmtId="0" fontId="12" fillId="3" borderId="15" xfId="1" applyFont="1" applyFill="1" applyBorder="1" applyAlignment="1">
      <alignment horizontal="left"/>
    </xf>
    <xf numFmtId="0" fontId="15" fillId="4" borderId="16" xfId="1" applyFont="1" applyFill="1" applyBorder="1" applyAlignment="1">
      <alignment horizontal="left"/>
    </xf>
    <xf numFmtId="0" fontId="15" fillId="4" borderId="15" xfId="1" applyFont="1" applyFill="1" applyBorder="1" applyAlignment="1">
      <alignment horizontal="left"/>
    </xf>
    <xf numFmtId="0" fontId="21" fillId="5" borderId="16" xfId="4" applyFont="1" applyFill="1" applyBorder="1" applyAlignment="1">
      <alignment horizontal="left" vertical="top"/>
    </xf>
    <xf numFmtId="0" fontId="21" fillId="5" borderId="15" xfId="4" applyFont="1" applyFill="1" applyBorder="1" applyAlignment="1">
      <alignment horizontal="left" vertical="top"/>
    </xf>
    <xf numFmtId="0" fontId="12" fillId="3" borderId="16" xfId="1" applyFont="1" applyFill="1" applyBorder="1" applyAlignment="1">
      <alignment horizontal="left" vertical="top"/>
    </xf>
    <xf numFmtId="0" fontId="12" fillId="3" borderId="15" xfId="1" applyFont="1" applyFill="1" applyBorder="1" applyAlignment="1">
      <alignment horizontal="left" vertical="top"/>
    </xf>
    <xf numFmtId="0" fontId="9" fillId="2" borderId="12" xfId="1" applyFont="1" applyFill="1" applyBorder="1" applyAlignment="1">
      <alignment horizontal="left" vertical="top"/>
    </xf>
    <xf numFmtId="0" fontId="50" fillId="6" borderId="18" xfId="0" applyFont="1" applyFill="1" applyBorder="1" applyAlignment="1">
      <alignment horizontal="left" vertical="top"/>
    </xf>
    <xf numFmtId="0" fontId="15" fillId="6" borderId="16" xfId="1" applyFont="1" applyFill="1" applyBorder="1" applyAlignment="1">
      <alignment horizontal="left" vertical="top" wrapText="1"/>
    </xf>
    <xf numFmtId="0" fontId="15" fillId="6" borderId="15" xfId="1" applyFont="1" applyFill="1" applyBorder="1" applyAlignment="1">
      <alignment horizontal="left" vertical="top" wrapText="1"/>
    </xf>
    <xf numFmtId="0" fontId="15" fillId="6" borderId="16" xfId="3" applyFont="1" applyFill="1" applyBorder="1" applyAlignment="1">
      <alignment horizontal="left" vertical="top"/>
    </xf>
    <xf numFmtId="0" fontId="15" fillId="6" borderId="15" xfId="3" applyFont="1" applyFill="1" applyBorder="1" applyAlignment="1">
      <alignment horizontal="left" vertical="top"/>
    </xf>
    <xf numFmtId="0" fontId="15" fillId="4" borderId="16" xfId="1" applyFont="1" applyFill="1" applyBorder="1" applyAlignment="1">
      <alignment horizontal="left" vertical="top"/>
    </xf>
    <xf numFmtId="0" fontId="15" fillId="4" borderId="15" xfId="1" applyFont="1" applyFill="1" applyBorder="1" applyAlignment="1">
      <alignment horizontal="left" vertical="top"/>
    </xf>
    <xf numFmtId="0" fontId="9" fillId="0" borderId="0" xfId="3" applyFont="1" applyAlignment="1">
      <alignment horizontal="left" vertical="top" wrapText="1"/>
    </xf>
    <xf numFmtId="0" fontId="15" fillId="0" borderId="12" xfId="1" applyFont="1" applyBorder="1" applyAlignment="1">
      <alignment horizontal="left" vertical="top" wrapText="1"/>
    </xf>
    <xf numFmtId="0" fontId="21" fillId="0" borderId="0" xfId="3" applyFont="1" applyAlignment="1">
      <alignment horizontal="center" vertical="top"/>
    </xf>
    <xf numFmtId="0" fontId="21" fillId="0" borderId="15" xfId="3" applyFont="1" applyBorder="1" applyAlignment="1">
      <alignment horizontal="center" vertical="top"/>
    </xf>
    <xf numFmtId="0" fontId="15" fillId="6" borderId="14" xfId="3" applyFont="1" applyFill="1" applyBorder="1" applyAlignment="1">
      <alignment horizontal="left" vertical="top"/>
    </xf>
    <xf numFmtId="0" fontId="15" fillId="6" borderId="12" xfId="3" applyFont="1" applyFill="1" applyBorder="1" applyAlignment="1">
      <alignment horizontal="left" vertical="top"/>
    </xf>
    <xf numFmtId="0" fontId="15" fillId="6" borderId="12" xfId="0" applyFont="1" applyFill="1" applyBorder="1" applyAlignment="1">
      <alignment horizontal="left" vertical="top" wrapText="1"/>
    </xf>
    <xf numFmtId="0" fontId="9" fillId="6" borderId="12" xfId="0" applyFont="1" applyFill="1" applyBorder="1" applyAlignment="1">
      <alignment horizontal="left" vertical="top" wrapText="1"/>
    </xf>
    <xf numFmtId="0" fontId="15" fillId="6" borderId="15" xfId="0" applyFont="1" applyFill="1" applyBorder="1" applyAlignment="1">
      <alignment horizontal="left" vertical="top" wrapText="1"/>
    </xf>
    <xf numFmtId="0" fontId="21" fillId="0" borderId="0" xfId="1" applyFont="1" applyAlignment="1">
      <alignment horizontal="center" vertical="top"/>
    </xf>
    <xf numFmtId="0" fontId="15" fillId="10" borderId="16" xfId="4" applyFont="1" applyFill="1" applyBorder="1" applyAlignment="1">
      <alignment horizontal="left" vertical="top" wrapText="1"/>
    </xf>
    <xf numFmtId="0" fontId="15" fillId="6" borderId="16" xfId="1" applyFont="1" applyFill="1" applyBorder="1" applyAlignment="1">
      <alignment horizontal="left" vertical="top"/>
    </xf>
    <xf numFmtId="0" fontId="15" fillId="6" borderId="15" xfId="1" applyFont="1" applyFill="1" applyBorder="1" applyAlignment="1">
      <alignment horizontal="left" vertical="top"/>
    </xf>
    <xf numFmtId="0" fontId="15" fillId="6" borderId="19" xfId="1" applyFont="1" applyFill="1" applyBorder="1" applyAlignment="1">
      <alignment horizontal="left" vertical="top"/>
    </xf>
    <xf numFmtId="0" fontId="22" fillId="8" borderId="18" xfId="4" applyFont="1" applyFill="1" applyBorder="1" applyAlignment="1" applyProtection="1">
      <alignment horizontal="center" wrapText="1"/>
      <protection locked="0"/>
    </xf>
  </cellXfs>
  <cellStyles count="13">
    <cellStyle name="Normal" xfId="0" builtinId="0"/>
    <cellStyle name="Normal 10" xfId="7" xr:uid="{345DF25D-A67B-416C-B0AE-409E9F0D2563}"/>
    <cellStyle name="Normal 11" xfId="8" xr:uid="{5017AF15-AC98-4719-BE62-9682A8AA4A27}"/>
    <cellStyle name="Normal 16" xfId="3" xr:uid="{24A5258E-BAF3-4672-A4B7-3FA2AD557B92}"/>
    <cellStyle name="Normal 17" xfId="12" xr:uid="{26C573B3-22B4-42C0-A3DD-AF784666F41B}"/>
    <cellStyle name="Normal 18" xfId="9" xr:uid="{D7E4FE80-EEDE-48FF-8FCE-A662AD14007E}"/>
    <cellStyle name="Normal 2" xfId="5" xr:uid="{C0D7D652-5105-4859-ADC4-99935FEB02E6}"/>
    <cellStyle name="Normal 3" xfId="4" xr:uid="{BC5486B4-6EE1-4B8C-BEFE-867EDC1698B7}"/>
    <cellStyle name="Normal 47" xfId="1" xr:uid="{D55CDBAB-FDDD-4BAD-AD38-627B4A5A5B7B}"/>
    <cellStyle name="Normal 54" xfId="11" xr:uid="{FADDB4C3-13B6-494D-BCF3-E79D7642A9A7}"/>
    <cellStyle name="Normal 6" xfId="10" xr:uid="{7C97758D-2512-469B-BDB1-F21A8804E618}"/>
    <cellStyle name="Normal 8" xfId="6" xr:uid="{73A93B8B-B2D5-434D-A851-3161317F6046}"/>
    <cellStyle name="Normal 8 2" xfId="2" xr:uid="{8BDA82CC-FB7F-41E6-9AF5-95507DDD78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var/folders/z8/psn8fdjj6493psqs1twpnrzr0000gn/T/com.microsoft.Outlook/Outlook%20Temp/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Shared%20Folders/common/QM%20Projects%20Current/State%20of%20Missouri/2021%20EVRS%20Project/Requirements/Master%20Business%20Requirements%20V5.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Nic/AppData/Local/Microsoft/Windows/INetCache/Content.Outlook/NSK7M3KW/Master%20Business%20Requirements%20V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ane%20rubio/Desktop/Indiana/Old%20Amendments%20Adoptions%20and%20Putative%20Fath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iane%20rubio/Desktop/Indiana/Ammendments%20and%20Corrections/Amendments%20and%20Corrections%20v4.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iane%20rubio/Desktop/Indiana/New%20User%20Set%20up/New%20User%20Setup%20v5.0.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quantummarkllc.sharepoint.com/sites/PREVRS2023/Shared%20Documents/COTS%20Flows%20and%20Requirements/NEW%20APPROACH/COTS%20Business%20Capabilities%20and%20Functionality_Puerto%20Rico_NEW%20APPROACH%20Complete%20Rule%20Set.xlsx" TargetMode="External"/><Relationship Id="rId2" Type="http://schemas.microsoft.com/office/2019/04/relationships/externalLinkLongPath" Target="https://outlook.office.com/owa/wopi/files/8311fbfa-cdf0-49cb-b7b3-c77bf7a9c7ca@quantummark.com/AAMkADgzMTFmYmZhLWNkZjAtNDljYi1iN2IzLWM3N2JmN2E5YzdjYQBGAAAAAACBvj-NmlgKRZ9CKyrGuOVZBwD97mpHrlEIR43TyG89uVVCAAAAAAEMAAD97mpHrlEIR43TyG89uVVCAAEC5u6-AAABEgAQACuHq9uSZ2lCtBLcrYR3YyU=_rLkfE25o3AgBAQAAAAA=/WOPIServiceId_FP_EXCHANGE_ORGID/WOPIUserId_cd7d4612-1bef-476a-b8d0-a8d65f53e198/COTS%20Business%20Capabilities%20and%20Functionality_Puerto%20Rico_NEW%20APPROACH%20Complete%20Rule%20Set.xlsx?0B629414" TargetMode="External"/><Relationship Id="rId1" Type="http://schemas.openxmlformats.org/officeDocument/2006/relationships/externalLinkPath" Target="file:///\\0B629414\COTS%20Business%20Capabilities%20and%20Functionality_Puerto%20Rico_NEW%20APPROACH%20Complete%20Rule%20Set.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outlook.office.com/owa/wopi/files/8311fbfa-cdf0-49cb-b7b3-c77bf7a9c7ca@quantummark.com/AAMkADgzMTFmYmZhLWNkZjAtNDljYi1iN2IzLWM3N2JmN2E5YzdjYQBGAAAAAACBvj-NmlgKRZ9CKyrGuOVZBwD97mpHrlEIR43TyG89uVVCAAAAAAEMAAD97mpHrlEIR43TyG89uVVCAAEC5u6-AAABEgAQACuHq9uSZ2lCtBLcrYR3YyU=_rLkfE25o3AgBAQAAAAA=/WOPIServiceId_FP_EXCHANGE_ORGID/WOPIUserId_cd7d4612-1bef-476a-b8d0-a8d65f53e198/Puerto%20Rico%20Business%20Rules%20FINAL%20COMPLETE%20Rule%20Set.xlsx?0B629414" TargetMode="External"/><Relationship Id="rId1" Type="http://schemas.openxmlformats.org/officeDocument/2006/relationships/externalLinkPath" Target="file:///\\0B629414\Puerto%20Rico%20Business%20Rules%20FINAL%20COMPLETE%20Rule%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row r="4">
          <cell r="F4" t="str">
            <v>E - Exact match</v>
          </cell>
        </row>
        <row r="5">
          <cell r="F5" t="str">
            <v>W - Workflow or System Configuration Required</v>
          </cell>
        </row>
        <row r="6">
          <cell r="F6" t="str">
            <v>M - Modify</v>
          </cell>
        </row>
        <row r="7">
          <cell r="F7" t="str">
            <v>F - Future</v>
          </cell>
        </row>
        <row r="8">
          <cell r="F8" t="str">
            <v>ND - New Development</v>
          </cell>
        </row>
        <row r="9">
          <cell r="F9" t="str">
            <v>N- Cannot Meet</v>
          </cell>
        </row>
      </sheetData>
      <sheetData sheetId="2"/>
      <sheetData sheetId="3"/>
      <sheetData sheetId="4"/>
      <sheetData sheetId="5">
        <row r="642">
          <cell r="F642">
            <v>427</v>
          </cell>
        </row>
      </sheetData>
      <sheetData sheetId="6">
        <row r="328">
          <cell r="F328">
            <v>185</v>
          </cell>
        </row>
      </sheetData>
      <sheetData sheetId="7">
        <row r="71">
          <cell r="F71">
            <v>40</v>
          </cell>
        </row>
      </sheetData>
      <sheetData sheetId="8">
        <row r="86">
          <cell r="F86">
            <v>47</v>
          </cell>
        </row>
      </sheetData>
      <sheetData sheetId="9">
        <row r="64">
          <cell r="F64">
            <v>32</v>
          </cell>
        </row>
      </sheetData>
      <sheetData sheetId="10">
        <row r="94">
          <cell r="F94">
            <v>60</v>
          </cell>
        </row>
      </sheetData>
      <sheetData sheetId="11">
        <row r="552">
          <cell r="F552">
            <v>403</v>
          </cell>
        </row>
      </sheetData>
      <sheetData sheetId="12">
        <row r="470">
          <cell r="F470">
            <v>323</v>
          </cell>
        </row>
      </sheetData>
      <sheetData sheetId="13">
        <row r="3">
          <cell r="F3" t="str">
            <v>E - Exact match</v>
          </cell>
        </row>
      </sheetData>
      <sheetData sheetId="14">
        <row r="3">
          <cell r="F3" t="str">
            <v>E - Exact match</v>
          </cell>
        </row>
      </sheetData>
      <sheetData sheetId="15">
        <row r="141">
          <cell r="F141">
            <v>103</v>
          </cell>
        </row>
      </sheetData>
      <sheetData sheetId="16">
        <row r="283">
          <cell r="F283">
            <v>199</v>
          </cell>
        </row>
      </sheetData>
      <sheetData sheetId="17">
        <row r="96">
          <cell r="F96">
            <v>46</v>
          </cell>
        </row>
      </sheetData>
      <sheetData sheetId="18">
        <row r="119">
          <cell r="F119">
            <v>63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ummary Sheet"/>
      <sheetName val="Color Key"/>
      <sheetName val="Response Values"/>
      <sheetName val="Accounting"/>
      <sheetName val="Amendments"/>
      <sheetName val="Annotations"/>
      <sheetName val="Back Data Entry"/>
      <sheetName val="BDCM"/>
      <sheetName val="Birth"/>
      <sheetName val="Death"/>
      <sheetName val="Data Extract "/>
      <sheetName val="Delayed Birth "/>
      <sheetName val="Fetal Death"/>
      <sheetName val="Inventory"/>
      <sheetName val="Marriage_Divorce"/>
      <sheetName val="Maternal Death"/>
      <sheetName val="New User Setup"/>
      <sheetName val="OOS"/>
      <sheetName val="Point of Sale"/>
      <sheetName val="Query Cycle"/>
      <sheetName val="Registration "/>
    </sheetNames>
    <sheetDataSet>
      <sheetData sheetId="0" refreshError="1"/>
      <sheetData sheetId="1" refreshError="1"/>
      <sheetData sheetId="2" refreshError="1"/>
      <sheetData sheetId="3" refreshError="1"/>
      <sheetData sheetId="4" refreshError="1"/>
      <sheetData sheetId="5">
        <row r="59">
          <cell r="F59">
            <v>47</v>
          </cell>
        </row>
        <row r="60">
          <cell r="F60">
            <v>235</v>
          </cell>
        </row>
        <row r="61">
          <cell r="F61">
            <v>0</v>
          </cell>
        </row>
        <row r="63">
          <cell r="F63">
            <v>0</v>
          </cell>
        </row>
        <row r="64">
          <cell r="F64">
            <v>0</v>
          </cell>
        </row>
        <row r="65">
          <cell r="F65">
            <v>0</v>
          </cell>
        </row>
        <row r="66">
          <cell r="F66">
            <v>0</v>
          </cell>
        </row>
        <row r="67">
          <cell r="F67">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sheetNames>
    <sheetDataSet>
      <sheetData sheetId="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B46E-FE64-459B-B8F5-BEC026F23AC7}">
  <dimension ref="A1:H240"/>
  <sheetViews>
    <sheetView zoomScale="106" zoomScaleNormal="106" workbookViewId="0">
      <selection activeCell="D10" sqref="D10"/>
    </sheetView>
  </sheetViews>
  <sheetFormatPr defaultRowHeight="14.5" x14ac:dyDescent="0.35"/>
  <cols>
    <col min="1" max="1" width="45.81640625" customWidth="1"/>
    <col min="4" max="4" width="45.81640625" customWidth="1"/>
    <col min="7" max="7" width="45.81640625" customWidth="1"/>
  </cols>
  <sheetData>
    <row r="1" spans="1:8" ht="15" thickBot="1" x14ac:dyDescent="0.4"/>
    <row r="2" spans="1:8" x14ac:dyDescent="0.35">
      <c r="A2" s="420" t="s">
        <v>0</v>
      </c>
      <c r="B2" s="421"/>
      <c r="D2" s="420" t="s">
        <v>1</v>
      </c>
      <c r="E2" s="421"/>
      <c r="G2" s="420" t="s">
        <v>2</v>
      </c>
      <c r="H2" s="421"/>
    </row>
    <row r="3" spans="1:8" x14ac:dyDescent="0.35">
      <c r="A3" s="1" t="s">
        <v>3</v>
      </c>
      <c r="B3" s="2">
        <f>SUMIF(A:A,"Total Questions",B:B)</f>
        <v>0</v>
      </c>
      <c r="D3" s="1" t="s">
        <v>3</v>
      </c>
      <c r="E3" s="2">
        <f>SUMIF(D:D,"Total Questions",E:E)</f>
        <v>350</v>
      </c>
      <c r="G3" s="1" t="s">
        <v>3</v>
      </c>
      <c r="H3" s="2">
        <f>SUMIF(G:G,"Total Questions",H:H)</f>
        <v>181</v>
      </c>
    </row>
    <row r="4" spans="1:8" x14ac:dyDescent="0.35">
      <c r="A4" s="1" t="s">
        <v>4</v>
      </c>
      <c r="B4" s="2">
        <f>SUMIF(A:A,"Total Possible Score",B:B)</f>
        <v>0</v>
      </c>
      <c r="D4" s="1" t="s">
        <v>4</v>
      </c>
      <c r="E4" s="2">
        <f>SUMIF(D:D,"Total Possible Score",E:E)</f>
        <v>1750</v>
      </c>
      <c r="G4" s="1" t="s">
        <v>4</v>
      </c>
      <c r="H4" s="2">
        <f>SUMIF(G:G,"Total Possible Score",H:H)</f>
        <v>543</v>
      </c>
    </row>
    <row r="5" spans="1:8" x14ac:dyDescent="0.35">
      <c r="A5" s="1" t="s">
        <v>5</v>
      </c>
      <c r="B5" s="2">
        <f>SUMIF(A:A,"SCORE TOTAL",B:B)</f>
        <v>0</v>
      </c>
      <c r="D5" s="1" t="s">
        <v>5</v>
      </c>
      <c r="E5" s="2" t="e">
        <f>SUMIF(D:D,"SCORE TOTAL",E:E)</f>
        <v>#REF!</v>
      </c>
      <c r="G5" s="1" t="s">
        <v>5</v>
      </c>
      <c r="H5" s="2" t="e">
        <f>SUMIF(G:G,"SCORE TOTAL",H:H)</f>
        <v>#REF!</v>
      </c>
    </row>
    <row r="6" spans="1:8" x14ac:dyDescent="0.35">
      <c r="A6" s="1"/>
      <c r="B6" s="2"/>
      <c r="D6" s="1"/>
      <c r="E6" s="2"/>
      <c r="G6" s="1"/>
      <c r="H6" s="2"/>
    </row>
    <row r="7" spans="1:8" x14ac:dyDescent="0.35">
      <c r="A7" s="3"/>
      <c r="B7" s="2"/>
      <c r="D7" s="4" t="s">
        <v>6</v>
      </c>
      <c r="E7" s="2">
        <f>SUMIF(D:D,"I - Included with COTS",E:E)</f>
        <v>0</v>
      </c>
      <c r="G7" s="4" t="s">
        <v>6</v>
      </c>
      <c r="H7" s="2">
        <f>SUMIF(G:G,"I - Included with COTS",H:H)</f>
        <v>0</v>
      </c>
    </row>
    <row r="8" spans="1:8" x14ac:dyDescent="0.35">
      <c r="A8" s="5" t="s">
        <v>7</v>
      </c>
      <c r="B8" s="2">
        <f>SUMIF(A:A,"IN - Included by UAT (no cost)",B:B)</f>
        <v>0</v>
      </c>
      <c r="D8" s="4" t="s">
        <v>7</v>
      </c>
      <c r="E8" s="2">
        <f>SUMIF(D:D,"IN - Included by UAT (no cost)",E:E)</f>
        <v>0</v>
      </c>
      <c r="G8" s="4" t="s">
        <v>7</v>
      </c>
      <c r="H8" s="2">
        <f>SUMIF(G:G,"IN - Included by UAT (no cost)",H:H)</f>
        <v>0</v>
      </c>
    </row>
    <row r="9" spans="1:8" x14ac:dyDescent="0.35">
      <c r="A9" s="5" t="s">
        <v>8</v>
      </c>
      <c r="B9" s="2">
        <f>SUMIF(A:A,"IC - Included by UAT (with cost)",B:B)</f>
        <v>0</v>
      </c>
      <c r="D9" s="4" t="s">
        <v>8</v>
      </c>
      <c r="E9" s="2">
        <f>SUMIF(D:D,"IC - Included by UAT (with cost)",E:E)</f>
        <v>0</v>
      </c>
      <c r="G9" s="4" t="s">
        <v>8</v>
      </c>
      <c r="H9" s="2">
        <f>SUMIF(G:G,"IC - Included by UAT (with cost)",H:H)</f>
        <v>0</v>
      </c>
    </row>
    <row r="10" spans="1:8" x14ac:dyDescent="0.35">
      <c r="A10" s="5" t="s">
        <v>9</v>
      </c>
      <c r="B10" s="2">
        <f>SUMIF(A:A,"N- Cannot Meet",B:B)</f>
        <v>0</v>
      </c>
      <c r="D10" s="4" t="s">
        <v>9</v>
      </c>
      <c r="E10" s="2">
        <f>SUMIF(D:D,"N- Cannot Meet",E:E)</f>
        <v>0</v>
      </c>
      <c r="G10" s="4" t="s">
        <v>9</v>
      </c>
      <c r="H10" s="2">
        <f>SUMIF(G:G,"N- Cannot Meet",H:H)</f>
        <v>0</v>
      </c>
    </row>
    <row r="11" spans="1:8" ht="15" thickBot="1" x14ac:dyDescent="0.4">
      <c r="A11" s="6" t="s">
        <v>10</v>
      </c>
      <c r="B11" s="7">
        <f>SUMIF(A:A,"No Answer",B:B)</f>
        <v>139</v>
      </c>
      <c r="D11" s="8" t="s">
        <v>10</v>
      </c>
      <c r="E11" s="7">
        <f>SUMIF(D:D,"No Answer",E:E)</f>
        <v>350</v>
      </c>
      <c r="G11" s="8" t="s">
        <v>10</v>
      </c>
      <c r="H11" s="7">
        <f>SUMIF(G:G,"No Answer",H:H)</f>
        <v>179</v>
      </c>
    </row>
    <row r="12" spans="1:8" x14ac:dyDescent="0.35">
      <c r="A12" s="9"/>
    </row>
    <row r="13" spans="1:8" x14ac:dyDescent="0.35">
      <c r="A13" s="10" t="s">
        <v>11</v>
      </c>
      <c r="B13" s="11"/>
      <c r="D13" s="10" t="s">
        <v>12</v>
      </c>
      <c r="E13" s="11"/>
      <c r="G13" s="10" t="s">
        <v>13</v>
      </c>
      <c r="H13" s="11"/>
    </row>
    <row r="14" spans="1:8" x14ac:dyDescent="0.35">
      <c r="A14" s="12"/>
      <c r="B14" s="13"/>
      <c r="D14" s="12"/>
      <c r="E14" s="13"/>
      <c r="G14" s="12"/>
      <c r="H14" s="13"/>
    </row>
    <row r="15" spans="1:8" x14ac:dyDescent="0.35">
      <c r="A15" s="14" t="s">
        <v>14</v>
      </c>
      <c r="B15" s="13">
        <f>Accounting!F43</f>
        <v>0</v>
      </c>
      <c r="D15" s="14" t="s">
        <v>14</v>
      </c>
      <c r="E15" s="13">
        <f>Accounting!F55</f>
        <v>10</v>
      </c>
      <c r="G15" s="14" t="s">
        <v>14</v>
      </c>
      <c r="H15" s="13">
        <f>Accounting!F68</f>
        <v>4</v>
      </c>
    </row>
    <row r="16" spans="1:8" x14ac:dyDescent="0.35">
      <c r="A16" s="14" t="s">
        <v>15</v>
      </c>
      <c r="B16" s="13">
        <f>Accounting!F44</f>
        <v>0</v>
      </c>
      <c r="D16" s="14" t="s">
        <v>15</v>
      </c>
      <c r="E16" s="13">
        <f>Accounting!F56</f>
        <v>50</v>
      </c>
      <c r="G16" s="14" t="s">
        <v>15</v>
      </c>
      <c r="H16" s="13">
        <f>Accounting!F69</f>
        <v>12</v>
      </c>
    </row>
    <row r="17" spans="1:8" x14ac:dyDescent="0.35">
      <c r="A17" s="15" t="s">
        <v>16</v>
      </c>
      <c r="B17" s="13">
        <f>Accounting!F45</f>
        <v>0</v>
      </c>
      <c r="D17" s="15" t="s">
        <v>16</v>
      </c>
      <c r="E17" s="13">
        <f>Accounting!F57</f>
        <v>0</v>
      </c>
      <c r="G17" s="15" t="s">
        <v>16</v>
      </c>
      <c r="H17" s="13">
        <f>Accounting!F70</f>
        <v>0</v>
      </c>
    </row>
    <row r="18" spans="1:8" x14ac:dyDescent="0.35">
      <c r="A18" s="16"/>
      <c r="B18" s="13"/>
      <c r="D18" s="12"/>
      <c r="E18" s="13"/>
      <c r="G18" s="12"/>
      <c r="H18" s="13"/>
    </row>
    <row r="19" spans="1:8" x14ac:dyDescent="0.35">
      <c r="A19" s="3"/>
      <c r="B19" s="13"/>
      <c r="D19" s="17" t="s">
        <v>17</v>
      </c>
      <c r="E19" s="13">
        <f>Accounting!F59</f>
        <v>0</v>
      </c>
      <c r="G19" s="17" t="s">
        <v>17</v>
      </c>
      <c r="H19" s="13">
        <f>Accounting!F72</f>
        <v>0</v>
      </c>
    </row>
    <row r="20" spans="1:8" x14ac:dyDescent="0.35">
      <c r="A20" s="5" t="s">
        <v>18</v>
      </c>
      <c r="B20" s="13">
        <f>Accounting!F47</f>
        <v>0</v>
      </c>
      <c r="D20" s="17" t="s">
        <v>18</v>
      </c>
      <c r="E20" s="13">
        <f>Accounting!F60</f>
        <v>0</v>
      </c>
      <c r="G20" s="17" t="s">
        <v>18</v>
      </c>
      <c r="H20" s="13">
        <f>Accounting!F73</f>
        <v>0</v>
      </c>
    </row>
    <row r="21" spans="1:8" x14ac:dyDescent="0.35">
      <c r="A21" s="5" t="s">
        <v>19</v>
      </c>
      <c r="B21" s="13">
        <f>Accounting!F48</f>
        <v>0</v>
      </c>
      <c r="D21" s="17" t="s">
        <v>19</v>
      </c>
      <c r="E21" s="13">
        <f>Accounting!F61</f>
        <v>0</v>
      </c>
      <c r="G21" s="17" t="s">
        <v>19</v>
      </c>
      <c r="H21" s="13">
        <f>Accounting!F74</f>
        <v>0</v>
      </c>
    </row>
    <row r="22" spans="1:8" x14ac:dyDescent="0.35">
      <c r="A22" s="5" t="s">
        <v>20</v>
      </c>
      <c r="B22" s="13">
        <f>Accounting!F49</f>
        <v>0</v>
      </c>
      <c r="D22" s="17" t="s">
        <v>20</v>
      </c>
      <c r="E22" s="13">
        <f>Accounting!F62</f>
        <v>0</v>
      </c>
      <c r="G22" s="17" t="s">
        <v>20</v>
      </c>
      <c r="H22" s="13">
        <f>Accounting!F75</f>
        <v>0</v>
      </c>
    </row>
    <row r="23" spans="1:8" x14ac:dyDescent="0.35">
      <c r="A23" s="18" t="s">
        <v>21</v>
      </c>
      <c r="B23" s="19">
        <f>Accounting!F50</f>
        <v>10</v>
      </c>
      <c r="D23" s="20" t="s">
        <v>21</v>
      </c>
      <c r="E23" s="19">
        <f>Accounting!F63</f>
        <v>10</v>
      </c>
      <c r="G23" s="20" t="s">
        <v>21</v>
      </c>
      <c r="H23" s="19">
        <f>Accounting!F76</f>
        <v>4</v>
      </c>
    </row>
    <row r="25" spans="1:8" x14ac:dyDescent="0.35">
      <c r="A25" s="10" t="s">
        <v>22</v>
      </c>
      <c r="B25" s="11"/>
      <c r="D25" s="10" t="s">
        <v>23</v>
      </c>
      <c r="E25" s="11"/>
      <c r="G25" s="10" t="s">
        <v>24</v>
      </c>
      <c r="H25" s="11"/>
    </row>
    <row r="26" spans="1:8" x14ac:dyDescent="0.35">
      <c r="A26" s="12"/>
      <c r="B26" s="13"/>
      <c r="D26" s="12"/>
      <c r="E26" s="13"/>
      <c r="G26" s="12"/>
      <c r="H26" s="13"/>
    </row>
    <row r="27" spans="1:8" x14ac:dyDescent="0.35">
      <c r="A27" s="14" t="s">
        <v>14</v>
      </c>
      <c r="B27" s="13">
        <f>Amendments!F37</f>
        <v>0</v>
      </c>
      <c r="D27" s="14" t="s">
        <v>14</v>
      </c>
      <c r="E27" s="13">
        <f>Amendments!F49</f>
        <v>4</v>
      </c>
      <c r="G27" s="14" t="s">
        <v>14</v>
      </c>
      <c r="H27" s="13">
        <f>Amendments!F62</f>
        <v>2</v>
      </c>
    </row>
    <row r="28" spans="1:8" x14ac:dyDescent="0.35">
      <c r="A28" s="14" t="s">
        <v>15</v>
      </c>
      <c r="B28" s="13">
        <f>Amendments!F38</f>
        <v>0</v>
      </c>
      <c r="D28" s="14" t="s">
        <v>15</v>
      </c>
      <c r="E28" s="13">
        <f>Amendments!F50</f>
        <v>20</v>
      </c>
      <c r="G28" s="14" t="s">
        <v>15</v>
      </c>
      <c r="H28" s="13">
        <f>Amendments!F63</f>
        <v>6</v>
      </c>
    </row>
    <row r="29" spans="1:8" x14ac:dyDescent="0.35">
      <c r="A29" s="15" t="s">
        <v>16</v>
      </c>
      <c r="B29" s="13">
        <f>Amendments!F39</f>
        <v>0</v>
      </c>
      <c r="D29" s="15" t="s">
        <v>16</v>
      </c>
      <c r="E29" s="13">
        <f>Amendments!F51</f>
        <v>0</v>
      </c>
      <c r="G29" s="15" t="s">
        <v>16</v>
      </c>
      <c r="H29" s="13">
        <f>Amendments!F64</f>
        <v>0</v>
      </c>
    </row>
    <row r="30" spans="1:8" x14ac:dyDescent="0.35">
      <c r="A30" s="16"/>
      <c r="B30" s="13">
        <f>Amendments!F40</f>
        <v>0</v>
      </c>
      <c r="D30" s="12"/>
      <c r="E30" s="13"/>
      <c r="G30" s="12"/>
      <c r="H30" s="13"/>
    </row>
    <row r="31" spans="1:8" x14ac:dyDescent="0.35">
      <c r="A31" s="3"/>
      <c r="B31" s="13"/>
      <c r="D31" s="17" t="s">
        <v>17</v>
      </c>
      <c r="E31" s="13">
        <f>Amendments!F53</f>
        <v>0</v>
      </c>
      <c r="G31" s="17" t="s">
        <v>17</v>
      </c>
      <c r="H31" s="13">
        <f>Amendments!G66</f>
        <v>0</v>
      </c>
    </row>
    <row r="32" spans="1:8" x14ac:dyDescent="0.35">
      <c r="A32" s="5" t="s">
        <v>18</v>
      </c>
      <c r="B32" s="13">
        <f>Amendments!F41</f>
        <v>0</v>
      </c>
      <c r="D32" s="17" t="s">
        <v>18</v>
      </c>
      <c r="E32" s="13">
        <f>Amendments!F54</f>
        <v>0</v>
      </c>
      <c r="G32" s="17" t="s">
        <v>18</v>
      </c>
      <c r="H32" s="13">
        <f>Amendments!G67</f>
        <v>0</v>
      </c>
    </row>
    <row r="33" spans="1:8" x14ac:dyDescent="0.35">
      <c r="A33" s="5" t="s">
        <v>19</v>
      </c>
      <c r="B33" s="13">
        <f>Amendments!F42</f>
        <v>0</v>
      </c>
      <c r="D33" s="17" t="s">
        <v>19</v>
      </c>
      <c r="E33" s="13">
        <f>Amendments!F55</f>
        <v>0</v>
      </c>
      <c r="G33" s="17" t="s">
        <v>19</v>
      </c>
      <c r="H33" s="13">
        <f>Amendments!G68</f>
        <v>0</v>
      </c>
    </row>
    <row r="34" spans="1:8" x14ac:dyDescent="0.35">
      <c r="A34" s="5" t="s">
        <v>20</v>
      </c>
      <c r="B34" s="13">
        <f>Amendments!F43</f>
        <v>0</v>
      </c>
      <c r="D34" s="17" t="s">
        <v>20</v>
      </c>
      <c r="E34" s="13">
        <f>Amendments!F56</f>
        <v>0</v>
      </c>
      <c r="G34" s="17" t="s">
        <v>20</v>
      </c>
      <c r="H34" s="13">
        <f>Amendments!G69</f>
        <v>0</v>
      </c>
    </row>
    <row r="35" spans="1:8" x14ac:dyDescent="0.35">
      <c r="A35" s="18" t="s">
        <v>21</v>
      </c>
      <c r="B35" s="19">
        <f>Amendments!F44</f>
        <v>10</v>
      </c>
      <c r="D35" s="20" t="s">
        <v>21</v>
      </c>
      <c r="E35" s="19">
        <f>Amendments!F57</f>
        <v>4</v>
      </c>
      <c r="G35" s="20" t="s">
        <v>21</v>
      </c>
      <c r="H35" s="19">
        <f>Amendments!G70</f>
        <v>0</v>
      </c>
    </row>
    <row r="37" spans="1:8" x14ac:dyDescent="0.35">
      <c r="A37" s="10" t="s">
        <v>25</v>
      </c>
      <c r="B37" s="11"/>
      <c r="D37" s="10" t="s">
        <v>26</v>
      </c>
      <c r="E37" s="11"/>
      <c r="G37" s="10" t="s">
        <v>27</v>
      </c>
      <c r="H37" s="11"/>
    </row>
    <row r="38" spans="1:8" x14ac:dyDescent="0.35">
      <c r="A38" s="414" t="s">
        <v>28</v>
      </c>
      <c r="B38" s="415"/>
      <c r="D38" s="12"/>
      <c r="E38" s="13"/>
      <c r="G38" s="414" t="s">
        <v>29</v>
      </c>
      <c r="H38" s="415"/>
    </row>
    <row r="39" spans="1:8" x14ac:dyDescent="0.35">
      <c r="A39" s="414"/>
      <c r="B39" s="415"/>
      <c r="D39" s="14" t="s">
        <v>14</v>
      </c>
      <c r="E39" s="13">
        <f>[8]Annotations!F59</f>
        <v>47</v>
      </c>
      <c r="G39" s="414"/>
      <c r="H39" s="415"/>
    </row>
    <row r="40" spans="1:8" x14ac:dyDescent="0.35">
      <c r="A40" s="414"/>
      <c r="B40" s="415"/>
      <c r="D40" s="14" t="s">
        <v>15</v>
      </c>
      <c r="E40" s="13">
        <f>[8]Annotations!F60</f>
        <v>235</v>
      </c>
      <c r="G40" s="414"/>
      <c r="H40" s="415"/>
    </row>
    <row r="41" spans="1:8" x14ac:dyDescent="0.35">
      <c r="A41" s="414"/>
      <c r="B41" s="415"/>
      <c r="D41" s="15" t="s">
        <v>16</v>
      </c>
      <c r="E41" s="13">
        <f>[8]Annotations!F61</f>
        <v>0</v>
      </c>
      <c r="G41" s="414"/>
      <c r="H41" s="415"/>
    </row>
    <row r="42" spans="1:8" x14ac:dyDescent="0.35">
      <c r="A42" s="414"/>
      <c r="B42" s="415"/>
      <c r="D42" s="16"/>
      <c r="E42" s="13"/>
      <c r="G42" s="414"/>
      <c r="H42" s="415"/>
    </row>
    <row r="43" spans="1:8" x14ac:dyDescent="0.35">
      <c r="A43" s="414"/>
      <c r="B43" s="415"/>
      <c r="D43" s="17" t="s">
        <v>17</v>
      </c>
      <c r="E43" s="13">
        <f>[8]Annotations!F63</f>
        <v>0</v>
      </c>
      <c r="G43" s="414"/>
      <c r="H43" s="415"/>
    </row>
    <row r="44" spans="1:8" x14ac:dyDescent="0.35">
      <c r="A44" s="414"/>
      <c r="B44" s="415"/>
      <c r="D44" s="17" t="s">
        <v>18</v>
      </c>
      <c r="E44" s="13">
        <f>[8]Annotations!F64</f>
        <v>0</v>
      </c>
      <c r="G44" s="414"/>
      <c r="H44" s="415"/>
    </row>
    <row r="45" spans="1:8" x14ac:dyDescent="0.35">
      <c r="A45" s="414"/>
      <c r="B45" s="415"/>
      <c r="D45" s="17" t="s">
        <v>19</v>
      </c>
      <c r="E45" s="13">
        <f>[8]Annotations!F65</f>
        <v>0</v>
      </c>
      <c r="G45" s="414"/>
      <c r="H45" s="415"/>
    </row>
    <row r="46" spans="1:8" x14ac:dyDescent="0.35">
      <c r="A46" s="414"/>
      <c r="B46" s="415"/>
      <c r="D46" s="17" t="s">
        <v>20</v>
      </c>
      <c r="E46" s="13">
        <f>[8]Annotations!F66</f>
        <v>0</v>
      </c>
      <c r="G46" s="414"/>
      <c r="H46" s="415"/>
    </row>
    <row r="47" spans="1:8" x14ac:dyDescent="0.35">
      <c r="A47" s="416"/>
      <c r="B47" s="417"/>
      <c r="D47" s="20" t="s">
        <v>21</v>
      </c>
      <c r="E47" s="19">
        <f>[8]Annotations!F67</f>
        <v>47</v>
      </c>
      <c r="G47" s="416"/>
      <c r="H47" s="417"/>
    </row>
    <row r="48" spans="1:8" x14ac:dyDescent="0.35">
      <c r="A48" s="9"/>
      <c r="B48" s="21"/>
    </row>
    <row r="49" spans="1:8" x14ac:dyDescent="0.35">
      <c r="A49" s="10" t="s">
        <v>30</v>
      </c>
      <c r="B49" s="11"/>
      <c r="D49" s="10" t="s">
        <v>31</v>
      </c>
      <c r="E49" s="11"/>
      <c r="G49" s="10" t="s">
        <v>32</v>
      </c>
      <c r="H49" s="11"/>
    </row>
    <row r="50" spans="1:8" x14ac:dyDescent="0.35">
      <c r="A50" s="12"/>
      <c r="B50" s="13"/>
      <c r="D50" s="12"/>
      <c r="E50" s="13"/>
      <c r="G50" s="414" t="s">
        <v>33</v>
      </c>
      <c r="H50" s="415"/>
    </row>
    <row r="51" spans="1:8" x14ac:dyDescent="0.35">
      <c r="A51" s="14" t="s">
        <v>14</v>
      </c>
      <c r="B51" s="13">
        <f>'Back Data Entry'!F30</f>
        <v>0</v>
      </c>
      <c r="D51" s="14" t="s">
        <v>14</v>
      </c>
      <c r="E51" s="13">
        <f>'Back Data Entry'!F42</f>
        <v>8</v>
      </c>
      <c r="G51" s="414"/>
      <c r="H51" s="415"/>
    </row>
    <row r="52" spans="1:8" x14ac:dyDescent="0.35">
      <c r="A52" s="14" t="s">
        <v>15</v>
      </c>
      <c r="B52" s="13">
        <f>'Back Data Entry'!F31</f>
        <v>0</v>
      </c>
      <c r="D52" s="14" t="s">
        <v>15</v>
      </c>
      <c r="E52" s="13">
        <f>'Back Data Entry'!F43</f>
        <v>40</v>
      </c>
      <c r="G52" s="414"/>
      <c r="H52" s="415"/>
    </row>
    <row r="53" spans="1:8" x14ac:dyDescent="0.35">
      <c r="A53" s="15" t="s">
        <v>16</v>
      </c>
      <c r="B53" s="13">
        <f>'Back Data Entry'!F32</f>
        <v>0</v>
      </c>
      <c r="D53" s="15" t="s">
        <v>16</v>
      </c>
      <c r="E53" s="13">
        <f>'Back Data Entry'!F44</f>
        <v>0</v>
      </c>
      <c r="G53" s="414"/>
      <c r="H53" s="415"/>
    </row>
    <row r="54" spans="1:8" x14ac:dyDescent="0.35">
      <c r="A54" s="16"/>
      <c r="B54" s="13"/>
      <c r="D54" s="16"/>
      <c r="E54" s="13"/>
      <c r="G54" s="414"/>
      <c r="H54" s="415"/>
    </row>
    <row r="55" spans="1:8" x14ac:dyDescent="0.35">
      <c r="A55" s="3"/>
      <c r="B55" s="13"/>
      <c r="D55" s="17" t="s">
        <v>17</v>
      </c>
      <c r="E55" s="13">
        <f>'Back Data Entry'!F46</f>
        <v>0</v>
      </c>
      <c r="G55" s="414"/>
      <c r="H55" s="415"/>
    </row>
    <row r="56" spans="1:8" x14ac:dyDescent="0.35">
      <c r="A56" s="5" t="s">
        <v>18</v>
      </c>
      <c r="B56" s="13">
        <f>'Back Data Entry'!F34</f>
        <v>0</v>
      </c>
      <c r="D56" s="17" t="s">
        <v>18</v>
      </c>
      <c r="E56" s="13">
        <f>'Back Data Entry'!F47</f>
        <v>0</v>
      </c>
      <c r="G56" s="414"/>
      <c r="H56" s="415"/>
    </row>
    <row r="57" spans="1:8" x14ac:dyDescent="0.35">
      <c r="A57" s="5" t="s">
        <v>19</v>
      </c>
      <c r="B57" s="13">
        <f>'Back Data Entry'!F35</f>
        <v>0</v>
      </c>
      <c r="D57" s="17" t="s">
        <v>19</v>
      </c>
      <c r="E57" s="13">
        <f>'Back Data Entry'!F48</f>
        <v>0</v>
      </c>
      <c r="G57" s="414"/>
      <c r="H57" s="415"/>
    </row>
    <row r="58" spans="1:8" x14ac:dyDescent="0.35">
      <c r="A58" s="5" t="s">
        <v>20</v>
      </c>
      <c r="B58" s="13">
        <f>'Back Data Entry'!F36</f>
        <v>0</v>
      </c>
      <c r="D58" s="17" t="s">
        <v>20</v>
      </c>
      <c r="E58" s="13">
        <f>'Back Data Entry'!F49</f>
        <v>0</v>
      </c>
      <c r="G58" s="414"/>
      <c r="H58" s="415"/>
    </row>
    <row r="59" spans="1:8" x14ac:dyDescent="0.35">
      <c r="A59" s="18" t="s">
        <v>21</v>
      </c>
      <c r="B59" s="19">
        <f>'Back Data Entry'!F37</f>
        <v>10</v>
      </c>
      <c r="D59" s="20" t="s">
        <v>21</v>
      </c>
      <c r="E59" s="19">
        <f>'Back Data Entry'!F50</f>
        <v>8</v>
      </c>
      <c r="G59" s="416"/>
      <c r="H59" s="417"/>
    </row>
    <row r="60" spans="1:8" x14ac:dyDescent="0.35">
      <c r="A60" s="9"/>
      <c r="B60" s="22"/>
    </row>
    <row r="61" spans="1:8" x14ac:dyDescent="0.35">
      <c r="A61" s="10" t="s">
        <v>34</v>
      </c>
      <c r="B61" s="11"/>
      <c r="D61" s="10" t="s">
        <v>35</v>
      </c>
      <c r="E61" s="11"/>
      <c r="G61" s="10" t="s">
        <v>36</v>
      </c>
      <c r="H61" s="11"/>
    </row>
    <row r="62" spans="1:8" x14ac:dyDescent="0.35">
      <c r="A62" s="12"/>
      <c r="B62" s="13"/>
      <c r="D62" s="12"/>
      <c r="E62" s="13"/>
      <c r="G62" s="12"/>
      <c r="H62" s="13"/>
    </row>
    <row r="63" spans="1:8" x14ac:dyDescent="0.35">
      <c r="A63" s="14" t="s">
        <v>14</v>
      </c>
      <c r="B63" s="13">
        <f>BDCM!F44</f>
        <v>0</v>
      </c>
      <c r="D63" s="14" t="s">
        <v>14</v>
      </c>
      <c r="E63" s="13">
        <f>BDCM!F56</f>
        <v>2</v>
      </c>
      <c r="G63" s="14" t="s">
        <v>14</v>
      </c>
      <c r="H63" s="13">
        <f>BDCM!F69</f>
        <v>16</v>
      </c>
    </row>
    <row r="64" spans="1:8" x14ac:dyDescent="0.35">
      <c r="A64" s="14" t="s">
        <v>15</v>
      </c>
      <c r="B64" s="13">
        <f>BDCM!F45</f>
        <v>0</v>
      </c>
      <c r="D64" s="14" t="s">
        <v>15</v>
      </c>
      <c r="E64" s="13">
        <f>BDCM!F57</f>
        <v>10</v>
      </c>
      <c r="G64" s="14" t="s">
        <v>15</v>
      </c>
      <c r="H64" s="13">
        <f>BDCM!F70</f>
        <v>48</v>
      </c>
    </row>
    <row r="65" spans="1:8" x14ac:dyDescent="0.35">
      <c r="A65" s="15" t="s">
        <v>16</v>
      </c>
      <c r="B65" s="13">
        <f>BDCM!F46</f>
        <v>0</v>
      </c>
      <c r="D65" s="15" t="s">
        <v>16</v>
      </c>
      <c r="E65" s="13">
        <f>BDCM!F58</f>
        <v>0</v>
      </c>
      <c r="G65" s="15" t="s">
        <v>16</v>
      </c>
      <c r="H65" s="13">
        <f>BDCM!F71</f>
        <v>0</v>
      </c>
    </row>
    <row r="66" spans="1:8" x14ac:dyDescent="0.35">
      <c r="A66" s="16"/>
      <c r="B66" s="13"/>
      <c r="D66" s="12"/>
      <c r="E66" s="13">
        <f>BDCM!F59</f>
        <v>0</v>
      </c>
      <c r="G66" s="12"/>
      <c r="H66" s="13">
        <f>BDCM!F72</f>
        <v>0</v>
      </c>
    </row>
    <row r="67" spans="1:8" x14ac:dyDescent="0.35">
      <c r="A67" s="3"/>
      <c r="B67" s="13"/>
      <c r="D67" s="17" t="s">
        <v>17</v>
      </c>
      <c r="E67" s="13">
        <f>BDCM!F60</f>
        <v>0</v>
      </c>
      <c r="G67" s="17" t="s">
        <v>17</v>
      </c>
      <c r="H67" s="13">
        <f>BDCM!F73</f>
        <v>0</v>
      </c>
    </row>
    <row r="68" spans="1:8" x14ac:dyDescent="0.35">
      <c r="A68" s="5" t="s">
        <v>18</v>
      </c>
      <c r="B68" s="13">
        <f>BDCM!F48</f>
        <v>0</v>
      </c>
      <c r="D68" s="17" t="s">
        <v>18</v>
      </c>
      <c r="E68" s="13">
        <f>BDCM!F61</f>
        <v>0</v>
      </c>
      <c r="G68" s="17" t="s">
        <v>18</v>
      </c>
      <c r="H68" s="13">
        <f>BDCM!F74</f>
        <v>0</v>
      </c>
    </row>
    <row r="69" spans="1:8" x14ac:dyDescent="0.35">
      <c r="A69" s="5" t="s">
        <v>19</v>
      </c>
      <c r="B69" s="13">
        <f>BDCM!F49</f>
        <v>0</v>
      </c>
      <c r="D69" s="17" t="s">
        <v>19</v>
      </c>
      <c r="E69" s="13">
        <f>BDCM!F62</f>
        <v>0</v>
      </c>
      <c r="G69" s="17" t="s">
        <v>19</v>
      </c>
      <c r="H69" s="13">
        <f>BDCM!F75</f>
        <v>0</v>
      </c>
    </row>
    <row r="70" spans="1:8" x14ac:dyDescent="0.35">
      <c r="A70" s="5" t="s">
        <v>20</v>
      </c>
      <c r="B70" s="13">
        <f>BDCM!F50</f>
        <v>0</v>
      </c>
      <c r="D70" s="17" t="s">
        <v>20</v>
      </c>
      <c r="E70" s="13">
        <f>BDCM!F63</f>
        <v>0</v>
      </c>
      <c r="G70" s="17" t="s">
        <v>20</v>
      </c>
      <c r="H70" s="13">
        <f>BDCM!F76</f>
        <v>0</v>
      </c>
    </row>
    <row r="71" spans="1:8" x14ac:dyDescent="0.35">
      <c r="A71" s="18" t="s">
        <v>21</v>
      </c>
      <c r="B71" s="19">
        <f>BDCM!F51</f>
        <v>10</v>
      </c>
      <c r="D71" s="20" t="s">
        <v>21</v>
      </c>
      <c r="E71" s="19">
        <f>BDCM!F64</f>
        <v>2</v>
      </c>
      <c r="G71" s="20" t="s">
        <v>21</v>
      </c>
      <c r="H71" s="19">
        <f>BDCM!F77</f>
        <v>16</v>
      </c>
    </row>
    <row r="72" spans="1:8" x14ac:dyDescent="0.35">
      <c r="A72" s="9"/>
    </row>
    <row r="73" spans="1:8" x14ac:dyDescent="0.35">
      <c r="A73" s="10" t="s">
        <v>37</v>
      </c>
      <c r="B73" s="11"/>
      <c r="D73" s="10" t="s">
        <v>38</v>
      </c>
      <c r="E73" s="11"/>
      <c r="G73" s="10" t="s">
        <v>39</v>
      </c>
      <c r="H73" s="11"/>
    </row>
    <row r="74" spans="1:8" x14ac:dyDescent="0.35">
      <c r="A74" s="12"/>
      <c r="B74" s="13"/>
      <c r="D74" s="12"/>
      <c r="E74" s="13"/>
      <c r="G74" s="12"/>
      <c r="H74" s="13"/>
    </row>
    <row r="75" spans="1:8" x14ac:dyDescent="0.35">
      <c r="A75" s="14" t="s">
        <v>14</v>
      </c>
      <c r="B75" s="13">
        <f>Birth!F124</f>
        <v>0</v>
      </c>
      <c r="D75" s="14" t="s">
        <v>14</v>
      </c>
      <c r="E75" s="13">
        <f>Birth!F136</f>
        <v>36</v>
      </c>
      <c r="G75" s="14" t="s">
        <v>14</v>
      </c>
      <c r="H75" s="13">
        <f>Birth!F149</f>
        <v>44</v>
      </c>
    </row>
    <row r="76" spans="1:8" x14ac:dyDescent="0.35">
      <c r="A76" s="14" t="s">
        <v>15</v>
      </c>
      <c r="B76" s="13">
        <f>Birth!F125</f>
        <v>0</v>
      </c>
      <c r="D76" s="14" t="s">
        <v>15</v>
      </c>
      <c r="E76" s="13">
        <f>Birth!F137</f>
        <v>180</v>
      </c>
      <c r="G76" s="14" t="s">
        <v>15</v>
      </c>
      <c r="H76" s="13">
        <f>Birth!F150</f>
        <v>132</v>
      </c>
    </row>
    <row r="77" spans="1:8" x14ac:dyDescent="0.35">
      <c r="A77" s="15" t="s">
        <v>16</v>
      </c>
      <c r="B77" s="13">
        <f>Birth!F126</f>
        <v>0</v>
      </c>
      <c r="D77" s="15" t="s">
        <v>16</v>
      </c>
      <c r="E77" s="13" t="e">
        <f>Birth!F138</f>
        <v>#REF!</v>
      </c>
      <c r="G77" s="15" t="s">
        <v>16</v>
      </c>
      <c r="H77" s="13" t="e">
        <f>Birth!F151</f>
        <v>#REF!</v>
      </c>
    </row>
    <row r="78" spans="1:8" x14ac:dyDescent="0.35">
      <c r="A78" s="16"/>
      <c r="B78" s="13"/>
      <c r="D78" s="12"/>
      <c r="E78" s="13"/>
      <c r="G78" s="12"/>
      <c r="H78" s="13"/>
    </row>
    <row r="79" spans="1:8" x14ac:dyDescent="0.35">
      <c r="A79" s="3"/>
      <c r="B79" s="13"/>
      <c r="D79" s="17" t="s">
        <v>17</v>
      </c>
      <c r="E79" s="13">
        <f>Birth!F140</f>
        <v>0</v>
      </c>
      <c r="G79" s="17" t="s">
        <v>17</v>
      </c>
      <c r="H79" s="13">
        <f>Birth!F153</f>
        <v>0</v>
      </c>
    </row>
    <row r="80" spans="1:8" x14ac:dyDescent="0.35">
      <c r="A80" s="5" t="s">
        <v>18</v>
      </c>
      <c r="B80" s="13">
        <f>Birth!F128</f>
        <v>0</v>
      </c>
      <c r="D80" s="17" t="s">
        <v>18</v>
      </c>
      <c r="E80" s="13">
        <f>Birth!F141</f>
        <v>0</v>
      </c>
      <c r="G80" s="17" t="s">
        <v>18</v>
      </c>
      <c r="H80" s="13">
        <f>Birth!F154</f>
        <v>0</v>
      </c>
    </row>
    <row r="81" spans="1:8" x14ac:dyDescent="0.35">
      <c r="A81" s="5" t="s">
        <v>19</v>
      </c>
      <c r="B81" s="13">
        <f>Birth!F129</f>
        <v>0</v>
      </c>
      <c r="D81" s="17" t="s">
        <v>19</v>
      </c>
      <c r="E81" s="13">
        <f>Birth!F142</f>
        <v>0</v>
      </c>
      <c r="G81" s="17" t="s">
        <v>19</v>
      </c>
      <c r="H81" s="13">
        <f>Birth!F155</f>
        <v>0</v>
      </c>
    </row>
    <row r="82" spans="1:8" x14ac:dyDescent="0.35">
      <c r="A82" s="5" t="s">
        <v>20</v>
      </c>
      <c r="B82" s="13">
        <f>Birth!F130</f>
        <v>0</v>
      </c>
      <c r="D82" s="17" t="s">
        <v>20</v>
      </c>
      <c r="E82" s="13">
        <f>Birth!F143</f>
        <v>0</v>
      </c>
      <c r="G82" s="17" t="s">
        <v>20</v>
      </c>
      <c r="H82" s="13">
        <f>Birth!F156</f>
        <v>0</v>
      </c>
    </row>
    <row r="83" spans="1:8" x14ac:dyDescent="0.35">
      <c r="A83" s="18" t="s">
        <v>21</v>
      </c>
      <c r="B83" s="19">
        <f>Birth!F131</f>
        <v>10</v>
      </c>
      <c r="D83" s="20" t="s">
        <v>21</v>
      </c>
      <c r="E83" s="19">
        <f>Birth!F144</f>
        <v>36</v>
      </c>
      <c r="G83" s="20" t="s">
        <v>21</v>
      </c>
      <c r="H83" s="19">
        <f>Birth!F157</f>
        <v>44</v>
      </c>
    </row>
    <row r="84" spans="1:8" x14ac:dyDescent="0.35">
      <c r="A84" s="9"/>
    </row>
    <row r="85" spans="1:8" x14ac:dyDescent="0.35">
      <c r="A85" s="10" t="s">
        <v>40</v>
      </c>
      <c r="B85" s="11"/>
      <c r="D85" s="10" t="s">
        <v>41</v>
      </c>
      <c r="E85" s="11"/>
      <c r="G85" s="10" t="s">
        <v>42</v>
      </c>
      <c r="H85" s="11"/>
    </row>
    <row r="86" spans="1:8" x14ac:dyDescent="0.35">
      <c r="A86" s="12"/>
      <c r="B86" s="13"/>
      <c r="D86" s="12"/>
      <c r="E86" s="13"/>
      <c r="G86" s="12"/>
      <c r="H86" s="13"/>
    </row>
    <row r="87" spans="1:8" x14ac:dyDescent="0.35">
      <c r="A87" s="14" t="s">
        <v>14</v>
      </c>
      <c r="B87" s="13">
        <f>Death!F182</f>
        <v>0</v>
      </c>
      <c r="D87" s="14" t="s">
        <v>14</v>
      </c>
      <c r="E87" s="13">
        <f>Death!F194</f>
        <v>87</v>
      </c>
      <c r="G87" s="14" t="s">
        <v>14</v>
      </c>
      <c r="H87" s="13">
        <f>Death!F207</f>
        <v>27</v>
      </c>
    </row>
    <row r="88" spans="1:8" x14ac:dyDescent="0.35">
      <c r="A88" s="14" t="s">
        <v>15</v>
      </c>
      <c r="B88" s="13">
        <f>Death!F183</f>
        <v>0</v>
      </c>
      <c r="D88" s="14" t="s">
        <v>15</v>
      </c>
      <c r="E88" s="13">
        <f>Death!F195</f>
        <v>435</v>
      </c>
      <c r="G88" s="14" t="s">
        <v>15</v>
      </c>
      <c r="H88" s="13">
        <f>Death!F208</f>
        <v>81</v>
      </c>
    </row>
    <row r="89" spans="1:8" x14ac:dyDescent="0.35">
      <c r="A89" s="15" t="s">
        <v>16</v>
      </c>
      <c r="B89" s="13">
        <f>Death!F184</f>
        <v>0</v>
      </c>
      <c r="D89" s="15" t="s">
        <v>16</v>
      </c>
      <c r="E89" s="13" t="e">
        <f>Death!F196</f>
        <v>#REF!</v>
      </c>
      <c r="G89" s="15" t="s">
        <v>16</v>
      </c>
      <c r="H89" s="13">
        <f>Death!F209</f>
        <v>0</v>
      </c>
    </row>
    <row r="90" spans="1:8" x14ac:dyDescent="0.35">
      <c r="A90" s="16"/>
      <c r="B90" s="13"/>
      <c r="D90" s="12"/>
      <c r="E90" s="13"/>
      <c r="G90" s="12"/>
      <c r="H90" s="13"/>
    </row>
    <row r="91" spans="1:8" x14ac:dyDescent="0.35">
      <c r="A91" s="3"/>
      <c r="B91" s="13"/>
      <c r="D91" s="17" t="s">
        <v>17</v>
      </c>
      <c r="E91" s="13">
        <f>Death!F198</f>
        <v>0</v>
      </c>
      <c r="G91" s="17" t="s">
        <v>17</v>
      </c>
      <c r="H91" s="13">
        <f>Death!F211</f>
        <v>0</v>
      </c>
    </row>
    <row r="92" spans="1:8" x14ac:dyDescent="0.35">
      <c r="A92" s="5" t="s">
        <v>18</v>
      </c>
      <c r="B92" s="13">
        <f>Death!F186</f>
        <v>0</v>
      </c>
      <c r="D92" s="17" t="s">
        <v>18</v>
      </c>
      <c r="E92" s="13">
        <f>Death!F199</f>
        <v>0</v>
      </c>
      <c r="G92" s="17" t="s">
        <v>18</v>
      </c>
      <c r="H92" s="13">
        <f>Death!F212</f>
        <v>0</v>
      </c>
    </row>
    <row r="93" spans="1:8" x14ac:dyDescent="0.35">
      <c r="A93" s="5" t="s">
        <v>19</v>
      </c>
      <c r="B93" s="13">
        <f>Death!F187</f>
        <v>0</v>
      </c>
      <c r="D93" s="17" t="s">
        <v>19</v>
      </c>
      <c r="E93" s="13">
        <f>Death!F200</f>
        <v>0</v>
      </c>
      <c r="G93" s="17" t="s">
        <v>19</v>
      </c>
      <c r="H93" s="13">
        <f>Death!F213</f>
        <v>0</v>
      </c>
    </row>
    <row r="94" spans="1:8" x14ac:dyDescent="0.35">
      <c r="A94" s="5" t="s">
        <v>20</v>
      </c>
      <c r="B94" s="13">
        <f>Death!F188</f>
        <v>0</v>
      </c>
      <c r="D94" s="17" t="s">
        <v>20</v>
      </c>
      <c r="E94" s="13">
        <f>Death!F201</f>
        <v>0</v>
      </c>
      <c r="G94" s="17" t="s">
        <v>20</v>
      </c>
      <c r="H94" s="13">
        <f>Death!F214</f>
        <v>0</v>
      </c>
    </row>
    <row r="95" spans="1:8" x14ac:dyDescent="0.35">
      <c r="A95" s="18" t="s">
        <v>21</v>
      </c>
      <c r="B95" s="13">
        <f>Death!F189</f>
        <v>10</v>
      </c>
      <c r="D95" s="20" t="s">
        <v>21</v>
      </c>
      <c r="E95" s="19">
        <f>Death!F202</f>
        <v>87</v>
      </c>
      <c r="G95" s="20" t="s">
        <v>21</v>
      </c>
      <c r="H95" s="19">
        <f>Death!F215</f>
        <v>27</v>
      </c>
    </row>
    <row r="96" spans="1:8" x14ac:dyDescent="0.35">
      <c r="A96" s="9"/>
      <c r="B96" s="21"/>
    </row>
    <row r="97" spans="1:8" x14ac:dyDescent="0.35">
      <c r="A97" s="10" t="s">
        <v>43</v>
      </c>
      <c r="B97" s="11"/>
      <c r="D97" s="10" t="s">
        <v>44</v>
      </c>
      <c r="E97" s="11"/>
      <c r="G97" s="10" t="s">
        <v>45</v>
      </c>
      <c r="H97" s="11"/>
    </row>
    <row r="98" spans="1:8" x14ac:dyDescent="0.35">
      <c r="A98" s="12"/>
      <c r="B98" s="13"/>
      <c r="D98" s="414" t="s">
        <v>46</v>
      </c>
      <c r="E98" s="415"/>
      <c r="G98" s="414" t="s">
        <v>47</v>
      </c>
      <c r="H98" s="415"/>
    </row>
    <row r="99" spans="1:8" x14ac:dyDescent="0.35">
      <c r="A99" s="14" t="s">
        <v>14</v>
      </c>
      <c r="B99" s="13">
        <f>'Data Extract '!F16</f>
        <v>0</v>
      </c>
      <c r="D99" s="414"/>
      <c r="E99" s="415"/>
      <c r="G99" s="414"/>
      <c r="H99" s="415"/>
    </row>
    <row r="100" spans="1:8" x14ac:dyDescent="0.35">
      <c r="A100" s="14" t="s">
        <v>15</v>
      </c>
      <c r="B100" s="13">
        <f>'Data Extract '!F17</f>
        <v>0</v>
      </c>
      <c r="D100" s="414"/>
      <c r="E100" s="415"/>
      <c r="G100" s="414"/>
      <c r="H100" s="415"/>
    </row>
    <row r="101" spans="1:8" x14ac:dyDescent="0.35">
      <c r="A101" s="15" t="s">
        <v>16</v>
      </c>
      <c r="B101" s="13">
        <f>'Data Extract '!F18</f>
        <v>0</v>
      </c>
      <c r="D101" s="414"/>
      <c r="E101" s="415"/>
      <c r="G101" s="414"/>
      <c r="H101" s="415"/>
    </row>
    <row r="102" spans="1:8" x14ac:dyDescent="0.35">
      <c r="A102" s="16"/>
      <c r="B102" s="13"/>
      <c r="D102" s="414"/>
      <c r="E102" s="415"/>
      <c r="G102" s="414"/>
      <c r="H102" s="415"/>
    </row>
    <row r="103" spans="1:8" x14ac:dyDescent="0.35">
      <c r="A103" s="3"/>
      <c r="B103" s="13"/>
      <c r="D103" s="414"/>
      <c r="E103" s="415"/>
      <c r="G103" s="414"/>
      <c r="H103" s="415"/>
    </row>
    <row r="104" spans="1:8" x14ac:dyDescent="0.35">
      <c r="A104" s="5" t="s">
        <v>18</v>
      </c>
      <c r="B104" s="13">
        <f>'Data Extract '!F20</f>
        <v>0</v>
      </c>
      <c r="D104" s="414"/>
      <c r="E104" s="415"/>
      <c r="G104" s="414"/>
      <c r="H104" s="415"/>
    </row>
    <row r="105" spans="1:8" x14ac:dyDescent="0.35">
      <c r="A105" s="5" t="s">
        <v>19</v>
      </c>
      <c r="B105" s="13">
        <f>'Data Extract '!F21</f>
        <v>0</v>
      </c>
      <c r="D105" s="414"/>
      <c r="E105" s="415"/>
      <c r="G105" s="414"/>
      <c r="H105" s="415"/>
    </row>
    <row r="106" spans="1:8" x14ac:dyDescent="0.35">
      <c r="A106" s="5" t="s">
        <v>20</v>
      </c>
      <c r="B106" s="13">
        <f>'Data Extract '!F22</f>
        <v>0</v>
      </c>
      <c r="D106" s="414"/>
      <c r="E106" s="415"/>
      <c r="G106" s="414"/>
      <c r="H106" s="415"/>
    </row>
    <row r="107" spans="1:8" x14ac:dyDescent="0.35">
      <c r="A107" s="18" t="s">
        <v>21</v>
      </c>
      <c r="B107" s="19">
        <f>'Data Extract '!F23</f>
        <v>9</v>
      </c>
      <c r="D107" s="416"/>
      <c r="E107" s="417"/>
      <c r="G107" s="416"/>
      <c r="H107" s="417"/>
    </row>
    <row r="108" spans="1:8" x14ac:dyDescent="0.35">
      <c r="A108" s="9"/>
    </row>
    <row r="109" spans="1:8" x14ac:dyDescent="0.35">
      <c r="A109" s="10" t="s">
        <v>48</v>
      </c>
      <c r="B109" s="11"/>
      <c r="D109" s="10" t="s">
        <v>49</v>
      </c>
      <c r="E109" s="11"/>
      <c r="G109" s="10" t="s">
        <v>50</v>
      </c>
      <c r="H109" s="11"/>
    </row>
    <row r="110" spans="1:8" x14ac:dyDescent="0.35">
      <c r="A110" s="12"/>
      <c r="B110" s="13"/>
      <c r="D110" s="12"/>
      <c r="E110" s="13"/>
      <c r="G110" s="12"/>
      <c r="H110" s="13"/>
    </row>
    <row r="111" spans="1:8" x14ac:dyDescent="0.35">
      <c r="A111" s="14" t="s">
        <v>14</v>
      </c>
      <c r="B111" s="13">
        <f>'Delayed Birth '!F38</f>
        <v>0</v>
      </c>
      <c r="D111" s="14" t="s">
        <v>14</v>
      </c>
      <c r="E111" s="13">
        <f>'Delayed Birth '!F50</f>
        <v>9</v>
      </c>
      <c r="G111" s="14" t="s">
        <v>14</v>
      </c>
      <c r="H111" s="13">
        <f>'Delayed Birth '!F63</f>
        <v>2</v>
      </c>
    </row>
    <row r="112" spans="1:8" x14ac:dyDescent="0.35">
      <c r="A112" s="14" t="s">
        <v>15</v>
      </c>
      <c r="B112" s="13">
        <f>'Delayed Birth '!F39</f>
        <v>0</v>
      </c>
      <c r="D112" s="14" t="s">
        <v>15</v>
      </c>
      <c r="E112" s="13">
        <f>'Delayed Birth '!F51</f>
        <v>45</v>
      </c>
      <c r="G112" s="14" t="s">
        <v>15</v>
      </c>
      <c r="H112" s="13">
        <f>'Delayed Birth '!F64</f>
        <v>6</v>
      </c>
    </row>
    <row r="113" spans="1:8" x14ac:dyDescent="0.35">
      <c r="A113" s="15" t="s">
        <v>16</v>
      </c>
      <c r="B113" s="13">
        <f>'Delayed Birth '!F40</f>
        <v>0</v>
      </c>
      <c r="D113" s="15" t="s">
        <v>16</v>
      </c>
      <c r="E113" s="13">
        <f>'Delayed Birth '!F52</f>
        <v>0</v>
      </c>
      <c r="G113" s="15" t="s">
        <v>16</v>
      </c>
      <c r="H113" s="13">
        <f>'Delayed Birth '!F65</f>
        <v>0</v>
      </c>
    </row>
    <row r="114" spans="1:8" x14ac:dyDescent="0.35">
      <c r="A114" s="16"/>
      <c r="B114" s="13"/>
      <c r="D114" s="12"/>
      <c r="E114" s="13"/>
      <c r="G114" s="12"/>
      <c r="H114" s="13"/>
    </row>
    <row r="115" spans="1:8" x14ac:dyDescent="0.35">
      <c r="A115" s="3"/>
      <c r="B115" s="13"/>
      <c r="D115" s="17" t="s">
        <v>17</v>
      </c>
      <c r="E115" s="13">
        <f>'Delayed Birth '!F54</f>
        <v>0</v>
      </c>
      <c r="G115" s="17" t="s">
        <v>17</v>
      </c>
      <c r="H115" s="13">
        <f>'Delayed Birth '!F67</f>
        <v>0</v>
      </c>
    </row>
    <row r="116" spans="1:8" x14ac:dyDescent="0.35">
      <c r="A116" s="5" t="s">
        <v>18</v>
      </c>
      <c r="B116" s="13">
        <f>'Delayed Birth '!F42</f>
        <v>0</v>
      </c>
      <c r="D116" s="17" t="s">
        <v>18</v>
      </c>
      <c r="E116" s="13">
        <f>'Delayed Birth '!F55</f>
        <v>0</v>
      </c>
      <c r="G116" s="17" t="s">
        <v>18</v>
      </c>
      <c r="H116" s="13">
        <f>'Delayed Birth '!F68</f>
        <v>0</v>
      </c>
    </row>
    <row r="117" spans="1:8" x14ac:dyDescent="0.35">
      <c r="A117" s="5" t="s">
        <v>19</v>
      </c>
      <c r="B117" s="13">
        <f>'Delayed Birth '!F43</f>
        <v>0</v>
      </c>
      <c r="D117" s="17" t="s">
        <v>19</v>
      </c>
      <c r="E117" s="13">
        <f>'Delayed Birth '!F56</f>
        <v>0</v>
      </c>
      <c r="G117" s="17" t="s">
        <v>19</v>
      </c>
      <c r="H117" s="13">
        <f>'Delayed Birth '!F69</f>
        <v>0</v>
      </c>
    </row>
    <row r="118" spans="1:8" x14ac:dyDescent="0.35">
      <c r="A118" s="5" t="s">
        <v>20</v>
      </c>
      <c r="B118" s="13">
        <f>'Delayed Birth '!F44</f>
        <v>0</v>
      </c>
      <c r="D118" s="17" t="s">
        <v>20</v>
      </c>
      <c r="E118" s="13">
        <f>'Delayed Birth '!F57</f>
        <v>0</v>
      </c>
      <c r="G118" s="17" t="s">
        <v>20</v>
      </c>
      <c r="H118" s="13">
        <f>'Delayed Birth '!F70</f>
        <v>0</v>
      </c>
    </row>
    <row r="119" spans="1:8" x14ac:dyDescent="0.35">
      <c r="A119" s="18" t="s">
        <v>21</v>
      </c>
      <c r="B119" s="19">
        <f>'Delayed Birth '!F45</f>
        <v>10</v>
      </c>
      <c r="D119" s="20" t="s">
        <v>21</v>
      </c>
      <c r="E119" s="19">
        <f>'Delayed Birth '!F58</f>
        <v>9</v>
      </c>
      <c r="G119" s="20" t="s">
        <v>21</v>
      </c>
      <c r="H119" s="19">
        <f>'Delayed Birth '!F71</f>
        <v>2</v>
      </c>
    </row>
    <row r="120" spans="1:8" x14ac:dyDescent="0.35">
      <c r="A120" s="9"/>
    </row>
    <row r="121" spans="1:8" x14ac:dyDescent="0.35">
      <c r="A121" s="10" t="s">
        <v>51</v>
      </c>
      <c r="B121" s="11"/>
      <c r="D121" s="10" t="s">
        <v>52</v>
      </c>
      <c r="E121" s="11"/>
      <c r="G121" s="10" t="s">
        <v>53</v>
      </c>
      <c r="H121" s="11"/>
    </row>
    <row r="122" spans="1:8" x14ac:dyDescent="0.35">
      <c r="A122" s="12"/>
      <c r="B122" s="13"/>
      <c r="D122" s="414" t="s">
        <v>54</v>
      </c>
      <c r="E122" s="415"/>
      <c r="G122" s="414" t="s">
        <v>55</v>
      </c>
      <c r="H122" s="415"/>
    </row>
    <row r="123" spans="1:8" x14ac:dyDescent="0.35">
      <c r="A123" s="14" t="s">
        <v>14</v>
      </c>
      <c r="B123" s="13">
        <f>'Fetal Death'!F16</f>
        <v>0</v>
      </c>
      <c r="D123" s="414"/>
      <c r="E123" s="415"/>
      <c r="G123" s="414"/>
      <c r="H123" s="415"/>
    </row>
    <row r="124" spans="1:8" x14ac:dyDescent="0.35">
      <c r="A124" s="14" t="s">
        <v>15</v>
      </c>
      <c r="B124" s="13">
        <f>'Fetal Death'!F17</f>
        <v>0</v>
      </c>
      <c r="D124" s="414"/>
      <c r="E124" s="415"/>
      <c r="G124" s="414"/>
      <c r="H124" s="415"/>
    </row>
    <row r="125" spans="1:8" x14ac:dyDescent="0.35">
      <c r="A125" s="15" t="s">
        <v>16</v>
      </c>
      <c r="B125" s="13">
        <f>'Fetal Death'!F18</f>
        <v>0</v>
      </c>
      <c r="D125" s="414"/>
      <c r="E125" s="415"/>
      <c r="G125" s="414"/>
      <c r="H125" s="415"/>
    </row>
    <row r="126" spans="1:8" x14ac:dyDescent="0.35">
      <c r="A126" s="16"/>
      <c r="B126" s="13"/>
      <c r="D126" s="414"/>
      <c r="E126" s="415"/>
      <c r="G126" s="414"/>
      <c r="H126" s="415"/>
    </row>
    <row r="127" spans="1:8" x14ac:dyDescent="0.35">
      <c r="A127" s="3"/>
      <c r="B127" s="13"/>
      <c r="D127" s="414"/>
      <c r="E127" s="415"/>
      <c r="G127" s="414"/>
      <c r="H127" s="415"/>
    </row>
    <row r="128" spans="1:8" x14ac:dyDescent="0.35">
      <c r="A128" s="5" t="s">
        <v>18</v>
      </c>
      <c r="B128" s="13">
        <f>'Fetal Death'!F20</f>
        <v>0</v>
      </c>
      <c r="D128" s="414"/>
      <c r="E128" s="415"/>
      <c r="G128" s="414"/>
      <c r="H128" s="415"/>
    </row>
    <row r="129" spans="1:8" x14ac:dyDescent="0.35">
      <c r="A129" s="5" t="s">
        <v>19</v>
      </c>
      <c r="B129" s="13">
        <f>'Fetal Death'!F21</f>
        <v>0</v>
      </c>
      <c r="D129" s="414"/>
      <c r="E129" s="415"/>
      <c r="G129" s="414"/>
      <c r="H129" s="415"/>
    </row>
    <row r="130" spans="1:8" x14ac:dyDescent="0.35">
      <c r="A130" s="5" t="s">
        <v>20</v>
      </c>
      <c r="B130" s="13">
        <f>'Fetal Death'!F22</f>
        <v>0</v>
      </c>
      <c r="D130" s="414"/>
      <c r="E130" s="415"/>
      <c r="G130" s="414"/>
      <c r="H130" s="415"/>
    </row>
    <row r="131" spans="1:8" x14ac:dyDescent="0.35">
      <c r="A131" s="18" t="s">
        <v>21</v>
      </c>
      <c r="B131" s="19">
        <f>'Fetal Death'!F23</f>
        <v>10</v>
      </c>
      <c r="D131" s="416"/>
      <c r="E131" s="417"/>
      <c r="G131" s="416"/>
      <c r="H131" s="417"/>
    </row>
    <row r="132" spans="1:8" x14ac:dyDescent="0.35">
      <c r="A132" s="9"/>
    </row>
    <row r="133" spans="1:8" x14ac:dyDescent="0.35">
      <c r="A133" s="24" t="s">
        <v>56</v>
      </c>
      <c r="B133" s="11"/>
      <c r="D133" s="24" t="s">
        <v>57</v>
      </c>
      <c r="E133" s="11"/>
      <c r="G133" s="24" t="s">
        <v>58</v>
      </c>
      <c r="H133" s="11"/>
    </row>
    <row r="134" spans="1:8" x14ac:dyDescent="0.35">
      <c r="A134" s="418" t="s">
        <v>59</v>
      </c>
      <c r="B134" s="411"/>
      <c r="D134" s="12"/>
      <c r="E134" s="13"/>
      <c r="G134" s="12"/>
      <c r="H134" s="13"/>
    </row>
    <row r="135" spans="1:8" x14ac:dyDescent="0.35">
      <c r="A135" s="418"/>
      <c r="B135" s="411"/>
      <c r="D135" s="14" t="s">
        <v>14</v>
      </c>
      <c r="E135" s="13">
        <f>Inventory!F98</f>
        <v>65</v>
      </c>
      <c r="G135" s="14" t="s">
        <v>14</v>
      </c>
      <c r="H135" s="13">
        <f>Inventory!F111</f>
        <v>17</v>
      </c>
    </row>
    <row r="136" spans="1:8" x14ac:dyDescent="0.35">
      <c r="A136" s="418"/>
      <c r="B136" s="411"/>
      <c r="D136" s="14" t="s">
        <v>15</v>
      </c>
      <c r="E136" s="13">
        <f>Inventory!F99</f>
        <v>325</v>
      </c>
      <c r="G136" s="14" t="s">
        <v>15</v>
      </c>
      <c r="H136" s="13">
        <f>Inventory!F112</f>
        <v>51</v>
      </c>
    </row>
    <row r="137" spans="1:8" x14ac:dyDescent="0.35">
      <c r="A137" s="418"/>
      <c r="B137" s="411"/>
      <c r="D137" s="15" t="s">
        <v>16</v>
      </c>
      <c r="E137" s="13">
        <f>Inventory!F100</f>
        <v>0</v>
      </c>
      <c r="G137" s="15" t="s">
        <v>16</v>
      </c>
      <c r="H137" s="13">
        <f>Inventory!F113</f>
        <v>0</v>
      </c>
    </row>
    <row r="138" spans="1:8" x14ac:dyDescent="0.35">
      <c r="A138" s="418"/>
      <c r="B138" s="411"/>
      <c r="D138" s="12"/>
      <c r="E138" s="13"/>
      <c r="G138" s="12"/>
      <c r="H138" s="13"/>
    </row>
    <row r="139" spans="1:8" x14ac:dyDescent="0.35">
      <c r="A139" s="418"/>
      <c r="B139" s="411"/>
      <c r="D139" s="17" t="s">
        <v>17</v>
      </c>
      <c r="E139" s="13">
        <f>Inventory!F102</f>
        <v>0</v>
      </c>
      <c r="G139" s="17" t="s">
        <v>17</v>
      </c>
      <c r="H139" s="13">
        <f>Inventory!F115</f>
        <v>0</v>
      </c>
    </row>
    <row r="140" spans="1:8" x14ac:dyDescent="0.35">
      <c r="A140" s="418"/>
      <c r="B140" s="411"/>
      <c r="D140" s="17" t="s">
        <v>18</v>
      </c>
      <c r="E140" s="13">
        <f>Inventory!F103</f>
        <v>0</v>
      </c>
      <c r="G140" s="17" t="s">
        <v>18</v>
      </c>
      <c r="H140" s="13">
        <f>Inventory!F116</f>
        <v>0</v>
      </c>
    </row>
    <row r="141" spans="1:8" x14ac:dyDescent="0.35">
      <c r="A141" s="418"/>
      <c r="B141" s="411"/>
      <c r="D141" s="17" t="s">
        <v>19</v>
      </c>
      <c r="E141" s="13">
        <f>Inventory!F104</f>
        <v>0</v>
      </c>
      <c r="G141" s="17" t="s">
        <v>19</v>
      </c>
      <c r="H141" s="13">
        <f>Inventory!F117</f>
        <v>0</v>
      </c>
    </row>
    <row r="142" spans="1:8" x14ac:dyDescent="0.35">
      <c r="A142" s="418"/>
      <c r="B142" s="411"/>
      <c r="D142" s="17" t="s">
        <v>20</v>
      </c>
      <c r="E142" s="13">
        <f>Inventory!F105</f>
        <v>0</v>
      </c>
      <c r="G142" s="17" t="s">
        <v>20</v>
      </c>
      <c r="H142" s="13">
        <f>Inventory!F118</f>
        <v>0</v>
      </c>
    </row>
    <row r="143" spans="1:8" x14ac:dyDescent="0.35">
      <c r="A143" s="419"/>
      <c r="B143" s="413"/>
      <c r="D143" s="20" t="s">
        <v>21</v>
      </c>
      <c r="E143" s="19">
        <f>Inventory!F106</f>
        <v>65</v>
      </c>
      <c r="G143" s="20" t="s">
        <v>21</v>
      </c>
      <c r="H143" s="19">
        <f>Inventory!F119</f>
        <v>17</v>
      </c>
    </row>
    <row r="145" spans="1:8" x14ac:dyDescent="0.35">
      <c r="A145" s="24" t="s">
        <v>60</v>
      </c>
      <c r="B145" s="11"/>
      <c r="D145" s="10" t="s">
        <v>61</v>
      </c>
      <c r="E145" s="11"/>
      <c r="G145" s="10" t="s">
        <v>62</v>
      </c>
      <c r="H145" s="11"/>
    </row>
    <row r="146" spans="1:8" x14ac:dyDescent="0.35">
      <c r="A146" s="3"/>
      <c r="B146" s="13"/>
      <c r="D146" s="12"/>
      <c r="E146" s="13"/>
      <c r="G146" s="12"/>
      <c r="H146" s="13"/>
    </row>
    <row r="147" spans="1:8" x14ac:dyDescent="0.35">
      <c r="A147" s="14" t="s">
        <v>14</v>
      </c>
      <c r="B147" s="13">
        <f>'Point of Sale'!F94</f>
        <v>0</v>
      </c>
      <c r="D147" s="14" t="s">
        <v>14</v>
      </c>
      <c r="E147" s="13">
        <f>'Point of Sale'!F106</f>
        <v>39</v>
      </c>
      <c r="G147" s="14" t="s">
        <v>14</v>
      </c>
      <c r="H147" s="13">
        <f>'Point of Sale'!F119</f>
        <v>20</v>
      </c>
    </row>
    <row r="148" spans="1:8" x14ac:dyDescent="0.35">
      <c r="A148" s="14" t="s">
        <v>15</v>
      </c>
      <c r="B148" s="13">
        <f>'Point of Sale'!F95</f>
        <v>0</v>
      </c>
      <c r="D148" s="14" t="s">
        <v>15</v>
      </c>
      <c r="E148" s="13">
        <f>'Point of Sale'!F107</f>
        <v>195</v>
      </c>
      <c r="G148" s="14" t="s">
        <v>15</v>
      </c>
      <c r="H148" s="13">
        <f>'Point of Sale'!F120</f>
        <v>60</v>
      </c>
    </row>
    <row r="149" spans="1:8" x14ac:dyDescent="0.35">
      <c r="A149" s="15" t="s">
        <v>16</v>
      </c>
      <c r="B149" s="13">
        <f>'Point of Sale'!F96</f>
        <v>0</v>
      </c>
      <c r="D149" s="15" t="s">
        <v>16</v>
      </c>
      <c r="E149" s="13">
        <f>'Point of Sale'!F108</f>
        <v>0</v>
      </c>
      <c r="G149" s="15" t="s">
        <v>16</v>
      </c>
      <c r="H149" s="13">
        <f>'Point of Sale'!F121</f>
        <v>0</v>
      </c>
    </row>
    <row r="150" spans="1:8" x14ac:dyDescent="0.35">
      <c r="A150" s="16"/>
      <c r="B150" s="13"/>
      <c r="D150" s="12"/>
      <c r="E150" s="13"/>
      <c r="G150" s="12"/>
      <c r="H150" s="13"/>
    </row>
    <row r="151" spans="1:8" x14ac:dyDescent="0.35">
      <c r="A151" s="3"/>
      <c r="B151" s="13"/>
      <c r="D151" s="17" t="s">
        <v>17</v>
      </c>
      <c r="E151" s="13">
        <f>'Point of Sale'!F110</f>
        <v>0</v>
      </c>
      <c r="G151" s="17" t="s">
        <v>17</v>
      </c>
      <c r="H151" s="13">
        <f>'Point of Sale'!F123</f>
        <v>0</v>
      </c>
    </row>
    <row r="152" spans="1:8" x14ac:dyDescent="0.35">
      <c r="A152" s="5" t="s">
        <v>18</v>
      </c>
      <c r="B152" s="13">
        <f>'Point of Sale'!F98</f>
        <v>0</v>
      </c>
      <c r="D152" s="17" t="s">
        <v>18</v>
      </c>
      <c r="E152" s="13">
        <f>'Point of Sale'!F111</f>
        <v>0</v>
      </c>
      <c r="G152" s="17" t="s">
        <v>18</v>
      </c>
      <c r="H152" s="13">
        <f>'Point of Sale'!F124</f>
        <v>0</v>
      </c>
    </row>
    <row r="153" spans="1:8" x14ac:dyDescent="0.35">
      <c r="A153" s="5" t="s">
        <v>19</v>
      </c>
      <c r="B153" s="13">
        <f>'Point of Sale'!F99</f>
        <v>0</v>
      </c>
      <c r="D153" s="17" t="s">
        <v>19</v>
      </c>
      <c r="E153" s="13">
        <f>'Point of Sale'!F112</f>
        <v>0</v>
      </c>
      <c r="G153" s="17" t="s">
        <v>19</v>
      </c>
      <c r="H153" s="13">
        <f>'Point of Sale'!F125</f>
        <v>0</v>
      </c>
    </row>
    <row r="154" spans="1:8" x14ac:dyDescent="0.35">
      <c r="A154" s="5" t="s">
        <v>20</v>
      </c>
      <c r="B154" s="13">
        <f>'Point of Sale'!F100</f>
        <v>0</v>
      </c>
      <c r="D154" s="17" t="s">
        <v>20</v>
      </c>
      <c r="E154" s="13">
        <f>'Point of Sale'!F113</f>
        <v>0</v>
      </c>
      <c r="G154" s="17" t="s">
        <v>20</v>
      </c>
      <c r="H154" s="13">
        <f>'Point of Sale'!F126</f>
        <v>0</v>
      </c>
    </row>
    <row r="155" spans="1:8" x14ac:dyDescent="0.35">
      <c r="A155" s="18" t="s">
        <v>21</v>
      </c>
      <c r="B155" s="19">
        <f>'Point of Sale'!F101</f>
        <v>10</v>
      </c>
      <c r="D155" s="20" t="s">
        <v>21</v>
      </c>
      <c r="E155" s="19">
        <f>'Point of Sale'!F114</f>
        <v>39</v>
      </c>
      <c r="G155" s="20" t="s">
        <v>21</v>
      </c>
      <c r="H155" s="19">
        <f>'Point of Sale'!F127</f>
        <v>20</v>
      </c>
    </row>
    <row r="157" spans="1:8" x14ac:dyDescent="0.35">
      <c r="A157" s="24" t="s">
        <v>63</v>
      </c>
      <c r="B157" s="11"/>
      <c r="D157" s="10" t="s">
        <v>64</v>
      </c>
      <c r="E157" s="11"/>
      <c r="G157" s="10" t="s">
        <v>65</v>
      </c>
      <c r="H157" s="11"/>
    </row>
    <row r="158" spans="1:8" x14ac:dyDescent="0.35">
      <c r="A158" s="3"/>
      <c r="B158" s="13"/>
      <c r="D158" s="12"/>
      <c r="E158" s="13"/>
      <c r="G158" s="414" t="s">
        <v>66</v>
      </c>
      <c r="H158" s="415"/>
    </row>
    <row r="159" spans="1:8" x14ac:dyDescent="0.35">
      <c r="A159" s="14" t="s">
        <v>14</v>
      </c>
      <c r="B159" s="13">
        <f>Marriage_Divorce!F60</f>
        <v>0</v>
      </c>
      <c r="D159" s="14" t="s">
        <v>14</v>
      </c>
      <c r="E159" s="13">
        <f>Marriage_Divorce!F72</f>
        <v>31</v>
      </c>
      <c r="G159" s="414"/>
      <c r="H159" s="415"/>
    </row>
    <row r="160" spans="1:8" x14ac:dyDescent="0.35">
      <c r="A160" s="14" t="s">
        <v>15</v>
      </c>
      <c r="B160" s="13">
        <f>Marriage_Divorce!F61</f>
        <v>0</v>
      </c>
      <c r="D160" s="14" t="s">
        <v>15</v>
      </c>
      <c r="E160" s="13">
        <f>Marriage_Divorce!F73</f>
        <v>155</v>
      </c>
      <c r="G160" s="414"/>
      <c r="H160" s="415"/>
    </row>
    <row r="161" spans="1:8" x14ac:dyDescent="0.35">
      <c r="A161" s="15" t="s">
        <v>16</v>
      </c>
      <c r="B161" s="13">
        <f>Marriage_Divorce!F62</f>
        <v>0</v>
      </c>
      <c r="D161" s="15" t="s">
        <v>16</v>
      </c>
      <c r="E161" s="13">
        <f>Marriage_Divorce!F74</f>
        <v>0</v>
      </c>
      <c r="G161" s="414"/>
      <c r="H161" s="415"/>
    </row>
    <row r="162" spans="1:8" x14ac:dyDescent="0.35">
      <c r="A162" s="16"/>
      <c r="B162" s="13"/>
      <c r="D162" s="12"/>
      <c r="E162" s="13"/>
      <c r="G162" s="414"/>
      <c r="H162" s="415"/>
    </row>
    <row r="163" spans="1:8" x14ac:dyDescent="0.35">
      <c r="A163" s="3"/>
      <c r="B163" s="13"/>
      <c r="D163" s="17" t="s">
        <v>17</v>
      </c>
      <c r="E163" s="13">
        <f>Marriage_Divorce!F76</f>
        <v>0</v>
      </c>
      <c r="G163" s="414"/>
      <c r="H163" s="415"/>
    </row>
    <row r="164" spans="1:8" x14ac:dyDescent="0.35">
      <c r="A164" s="5" t="s">
        <v>18</v>
      </c>
      <c r="B164" s="13">
        <f>Marriage_Divorce!F64</f>
        <v>0</v>
      </c>
      <c r="D164" s="17" t="s">
        <v>18</v>
      </c>
      <c r="E164" s="13">
        <f>Marriage_Divorce!F77</f>
        <v>0</v>
      </c>
      <c r="G164" s="414"/>
      <c r="H164" s="415"/>
    </row>
    <row r="165" spans="1:8" x14ac:dyDescent="0.35">
      <c r="A165" s="5" t="s">
        <v>19</v>
      </c>
      <c r="B165" s="13">
        <f>Marriage_Divorce!F65</f>
        <v>0</v>
      </c>
      <c r="D165" s="17" t="s">
        <v>19</v>
      </c>
      <c r="E165" s="13">
        <f>Marriage_Divorce!F78</f>
        <v>0</v>
      </c>
      <c r="G165" s="414"/>
      <c r="H165" s="415"/>
    </row>
    <row r="166" spans="1:8" x14ac:dyDescent="0.35">
      <c r="A166" s="5" t="s">
        <v>20</v>
      </c>
      <c r="B166" s="13">
        <f>Marriage_Divorce!F66</f>
        <v>0</v>
      </c>
      <c r="D166" s="17" t="s">
        <v>20</v>
      </c>
      <c r="E166" s="13">
        <f>Marriage_Divorce!F79</f>
        <v>0</v>
      </c>
      <c r="G166" s="414"/>
      <c r="H166" s="415"/>
    </row>
    <row r="167" spans="1:8" x14ac:dyDescent="0.35">
      <c r="A167" s="18" t="s">
        <v>21</v>
      </c>
      <c r="B167" s="19">
        <f>Marriage_Divorce!F67</f>
        <v>10</v>
      </c>
      <c r="D167" s="20" t="s">
        <v>21</v>
      </c>
      <c r="E167" s="19">
        <f>Marriage_Divorce!F80</f>
        <v>31</v>
      </c>
      <c r="G167" s="416"/>
      <c r="H167" s="417"/>
    </row>
    <row r="169" spans="1:8" x14ac:dyDescent="0.35">
      <c r="A169" s="24" t="s">
        <v>67</v>
      </c>
      <c r="B169" s="11"/>
      <c r="D169" s="10" t="s">
        <v>68</v>
      </c>
      <c r="E169" s="11"/>
      <c r="G169" s="10" t="s">
        <v>69</v>
      </c>
      <c r="H169" s="11"/>
    </row>
    <row r="170" spans="1:8" x14ac:dyDescent="0.35">
      <c r="A170" s="3"/>
      <c r="B170" s="13"/>
      <c r="D170" s="12"/>
      <c r="E170" s="13"/>
      <c r="G170" s="12"/>
      <c r="H170" s="13"/>
    </row>
    <row r="171" spans="1:8" x14ac:dyDescent="0.35">
      <c r="A171" s="14" t="s">
        <v>14</v>
      </c>
      <c r="B171" s="13">
        <f>'New User Setup'!F36</f>
        <v>0</v>
      </c>
      <c r="D171" s="14" t="s">
        <v>14</v>
      </c>
      <c r="E171" s="13">
        <f>'New User Setup'!F48</f>
        <v>4</v>
      </c>
      <c r="G171" s="14" t="s">
        <v>14</v>
      </c>
      <c r="H171" s="13">
        <f>'New User Setup'!F61</f>
        <v>5</v>
      </c>
    </row>
    <row r="172" spans="1:8" x14ac:dyDescent="0.35">
      <c r="A172" s="14" t="s">
        <v>15</v>
      </c>
      <c r="B172" s="13">
        <f>'New User Setup'!F37</f>
        <v>0</v>
      </c>
      <c r="D172" s="14" t="s">
        <v>15</v>
      </c>
      <c r="E172" s="13">
        <f>'New User Setup'!F49</f>
        <v>20</v>
      </c>
      <c r="G172" s="14" t="s">
        <v>15</v>
      </c>
      <c r="H172" s="13">
        <f>'New User Setup'!F62</f>
        <v>15</v>
      </c>
    </row>
    <row r="173" spans="1:8" x14ac:dyDescent="0.35">
      <c r="A173" s="15" t="s">
        <v>16</v>
      </c>
      <c r="B173" s="13">
        <f>'New User Setup'!F38</f>
        <v>0</v>
      </c>
      <c r="D173" s="15" t="s">
        <v>16</v>
      </c>
      <c r="E173" s="13">
        <f>'New User Setup'!F50</f>
        <v>0</v>
      </c>
      <c r="G173" s="15" t="s">
        <v>16</v>
      </c>
      <c r="H173" s="13">
        <f>'New User Setup'!F63</f>
        <v>0</v>
      </c>
    </row>
    <row r="174" spans="1:8" x14ac:dyDescent="0.35">
      <c r="A174" s="16"/>
      <c r="B174" s="13"/>
      <c r="D174" s="12"/>
      <c r="E174" s="13"/>
      <c r="G174" s="12"/>
      <c r="H174" s="13"/>
    </row>
    <row r="175" spans="1:8" x14ac:dyDescent="0.35">
      <c r="A175" s="3"/>
      <c r="B175" s="13"/>
      <c r="D175" s="17" t="s">
        <v>17</v>
      </c>
      <c r="E175" s="13">
        <f>'New User Setup'!F52</f>
        <v>0</v>
      </c>
      <c r="G175" s="17" t="s">
        <v>17</v>
      </c>
      <c r="H175" s="13">
        <f>'New User Setup'!F65</f>
        <v>0</v>
      </c>
    </row>
    <row r="176" spans="1:8" x14ac:dyDescent="0.35">
      <c r="A176" s="5" t="s">
        <v>18</v>
      </c>
      <c r="B176" s="13">
        <f>'New User Setup'!F40</f>
        <v>0</v>
      </c>
      <c r="D176" s="17" t="s">
        <v>18</v>
      </c>
      <c r="E176" s="13">
        <f>'New User Setup'!F53</f>
        <v>0</v>
      </c>
      <c r="G176" s="17" t="s">
        <v>18</v>
      </c>
      <c r="H176" s="13">
        <f>'New User Setup'!F66</f>
        <v>0</v>
      </c>
    </row>
    <row r="177" spans="1:8" x14ac:dyDescent="0.35">
      <c r="A177" s="5" t="s">
        <v>19</v>
      </c>
      <c r="B177" s="13">
        <f>'New User Setup'!F41</f>
        <v>0</v>
      </c>
      <c r="D177" s="17" t="s">
        <v>19</v>
      </c>
      <c r="E177" s="13">
        <f>'New User Setup'!F54</f>
        <v>0</v>
      </c>
      <c r="G177" s="17" t="s">
        <v>19</v>
      </c>
      <c r="H177" s="13">
        <f>'New User Setup'!F67</f>
        <v>0</v>
      </c>
    </row>
    <row r="178" spans="1:8" x14ac:dyDescent="0.35">
      <c r="A178" s="5" t="s">
        <v>20</v>
      </c>
      <c r="B178" s="13">
        <f>'New User Setup'!F42</f>
        <v>0</v>
      </c>
      <c r="D178" s="17" t="s">
        <v>20</v>
      </c>
      <c r="E178" s="13">
        <f>'New User Setup'!F55</f>
        <v>0</v>
      </c>
      <c r="G178" s="17" t="s">
        <v>20</v>
      </c>
      <c r="H178" s="13">
        <f>'New User Setup'!F68</f>
        <v>0</v>
      </c>
    </row>
    <row r="179" spans="1:8" ht="14.25" customHeight="1" x14ac:dyDescent="0.35">
      <c r="A179" s="18" t="s">
        <v>21</v>
      </c>
      <c r="B179" s="19">
        <f>'New User Setup'!F43</f>
        <v>10</v>
      </c>
      <c r="D179" s="20" t="s">
        <v>21</v>
      </c>
      <c r="E179" s="19">
        <f>'New User Setup'!F56</f>
        <v>4</v>
      </c>
      <c r="G179" s="20" t="s">
        <v>21</v>
      </c>
      <c r="H179" s="19">
        <f>'New User Setup'!F69</f>
        <v>5</v>
      </c>
    </row>
    <row r="181" spans="1:8" x14ac:dyDescent="0.35">
      <c r="A181" s="24" t="s">
        <v>70</v>
      </c>
      <c r="B181" s="11"/>
      <c r="D181" s="10" t="s">
        <v>71</v>
      </c>
      <c r="E181" s="11"/>
      <c r="G181" s="10" t="s">
        <v>72</v>
      </c>
      <c r="H181" s="11"/>
    </row>
    <row r="182" spans="1:8" x14ac:dyDescent="0.35">
      <c r="A182" s="3"/>
      <c r="B182" s="13"/>
      <c r="D182" s="12"/>
      <c r="E182" s="13"/>
      <c r="G182" s="414" t="s">
        <v>73</v>
      </c>
      <c r="H182" s="415"/>
    </row>
    <row r="183" spans="1:8" x14ac:dyDescent="0.35">
      <c r="A183" s="14" t="s">
        <v>14</v>
      </c>
      <c r="B183" s="13">
        <f>OOS!F25</f>
        <v>0</v>
      </c>
      <c r="D183" s="14" t="s">
        <v>14</v>
      </c>
      <c r="E183" s="13">
        <f>OOS!F37</f>
        <v>3</v>
      </c>
      <c r="G183" s="414"/>
      <c r="H183" s="415"/>
    </row>
    <row r="184" spans="1:8" x14ac:dyDescent="0.35">
      <c r="A184" s="14" t="s">
        <v>15</v>
      </c>
      <c r="B184" s="13">
        <f>OOS!F26</f>
        <v>0</v>
      </c>
      <c r="D184" s="14" t="s">
        <v>15</v>
      </c>
      <c r="E184" s="13">
        <f>OOS!F38</f>
        <v>15</v>
      </c>
      <c r="G184" s="414"/>
      <c r="H184" s="415"/>
    </row>
    <row r="185" spans="1:8" x14ac:dyDescent="0.35">
      <c r="A185" s="15" t="s">
        <v>16</v>
      </c>
      <c r="B185" s="13">
        <f>OOS!F27</f>
        <v>0</v>
      </c>
      <c r="D185" s="15" t="s">
        <v>16</v>
      </c>
      <c r="E185" s="13">
        <f>OOS!F39</f>
        <v>0</v>
      </c>
      <c r="G185" s="414"/>
      <c r="H185" s="415"/>
    </row>
    <row r="186" spans="1:8" x14ac:dyDescent="0.35">
      <c r="A186" s="16"/>
      <c r="B186" s="13"/>
      <c r="D186" s="12"/>
      <c r="E186" s="13"/>
      <c r="G186" s="414"/>
      <c r="H186" s="415"/>
    </row>
    <row r="187" spans="1:8" x14ac:dyDescent="0.35">
      <c r="A187" s="3"/>
      <c r="B187" s="13"/>
      <c r="D187" s="17" t="s">
        <v>17</v>
      </c>
      <c r="E187" s="13">
        <f>OOS!F41</f>
        <v>0</v>
      </c>
      <c r="G187" s="414"/>
      <c r="H187" s="415"/>
    </row>
    <row r="188" spans="1:8" x14ac:dyDescent="0.35">
      <c r="A188" s="5" t="s">
        <v>18</v>
      </c>
      <c r="B188" s="13">
        <f>OOS!F29</f>
        <v>0</v>
      </c>
      <c r="D188" s="17" t="s">
        <v>18</v>
      </c>
      <c r="E188" s="13">
        <f>OOS!F42</f>
        <v>0</v>
      </c>
      <c r="G188" s="414"/>
      <c r="H188" s="415"/>
    </row>
    <row r="189" spans="1:8" x14ac:dyDescent="0.35">
      <c r="A189" s="5" t="s">
        <v>19</v>
      </c>
      <c r="B189" s="13">
        <f>OOS!F30</f>
        <v>0</v>
      </c>
      <c r="D189" s="17" t="s">
        <v>19</v>
      </c>
      <c r="E189" s="13">
        <f>OOS!F43</f>
        <v>0</v>
      </c>
      <c r="G189" s="414"/>
      <c r="H189" s="415"/>
    </row>
    <row r="190" spans="1:8" x14ac:dyDescent="0.35">
      <c r="A190" s="5" t="s">
        <v>20</v>
      </c>
      <c r="B190" s="13">
        <f>OOS!F31</f>
        <v>0</v>
      </c>
      <c r="D190" s="17" t="s">
        <v>20</v>
      </c>
      <c r="E190" s="13">
        <f>OOS!F44</f>
        <v>0</v>
      </c>
      <c r="G190" s="414"/>
      <c r="H190" s="415"/>
    </row>
    <row r="191" spans="1:8" ht="14.25" customHeight="1" x14ac:dyDescent="0.35">
      <c r="A191" s="18" t="s">
        <v>21</v>
      </c>
      <c r="B191" s="19">
        <f>OOS!F32</f>
        <v>10</v>
      </c>
      <c r="D191" s="20" t="s">
        <v>21</v>
      </c>
      <c r="E191" s="19">
        <f>OOS!F45</f>
        <v>3</v>
      </c>
      <c r="G191" s="416"/>
      <c r="H191" s="417"/>
    </row>
    <row r="193" spans="1:8" x14ac:dyDescent="0.35">
      <c r="A193" s="24" t="s">
        <v>74</v>
      </c>
      <c r="B193" s="11"/>
      <c r="D193" s="10" t="s">
        <v>75</v>
      </c>
      <c r="E193" s="11"/>
      <c r="G193" s="10" t="s">
        <v>76</v>
      </c>
      <c r="H193" s="11"/>
    </row>
    <row r="194" spans="1:8" x14ac:dyDescent="0.35">
      <c r="A194" s="418" t="s">
        <v>77</v>
      </c>
      <c r="B194" s="411"/>
      <c r="D194" s="414" t="s">
        <v>78</v>
      </c>
      <c r="E194" s="415"/>
      <c r="G194" s="12"/>
      <c r="H194" s="13"/>
    </row>
    <row r="195" spans="1:8" x14ac:dyDescent="0.35">
      <c r="A195" s="418"/>
      <c r="B195" s="411"/>
      <c r="D195" s="414"/>
      <c r="E195" s="415"/>
      <c r="G195" s="14" t="s">
        <v>14</v>
      </c>
      <c r="H195" s="13">
        <f>'Query Cycle'!F20</f>
        <v>10</v>
      </c>
    </row>
    <row r="196" spans="1:8" x14ac:dyDescent="0.35">
      <c r="A196" s="418"/>
      <c r="B196" s="411"/>
      <c r="D196" s="414"/>
      <c r="E196" s="415"/>
      <c r="G196" s="14" t="s">
        <v>15</v>
      </c>
      <c r="H196" s="13">
        <f>'Query Cycle'!F21</f>
        <v>30</v>
      </c>
    </row>
    <row r="197" spans="1:8" x14ac:dyDescent="0.35">
      <c r="A197" s="418"/>
      <c r="B197" s="411"/>
      <c r="D197" s="414"/>
      <c r="E197" s="415"/>
      <c r="G197" s="15" t="s">
        <v>16</v>
      </c>
      <c r="H197" s="13">
        <f>'Query Cycle'!F22</f>
        <v>0</v>
      </c>
    </row>
    <row r="198" spans="1:8" x14ac:dyDescent="0.35">
      <c r="A198" s="418"/>
      <c r="B198" s="411"/>
      <c r="D198" s="414"/>
      <c r="E198" s="415"/>
      <c r="G198" s="12"/>
      <c r="H198" s="13"/>
    </row>
    <row r="199" spans="1:8" x14ac:dyDescent="0.35">
      <c r="A199" s="418"/>
      <c r="B199" s="411"/>
      <c r="D199" s="414"/>
      <c r="E199" s="415"/>
      <c r="G199" s="17" t="s">
        <v>17</v>
      </c>
      <c r="H199" s="13">
        <f>'Query Cycle'!F24</f>
        <v>0</v>
      </c>
    </row>
    <row r="200" spans="1:8" x14ac:dyDescent="0.35">
      <c r="A200" s="418"/>
      <c r="B200" s="411"/>
      <c r="D200" s="414"/>
      <c r="E200" s="415"/>
      <c r="G200" s="17" t="s">
        <v>18</v>
      </c>
      <c r="H200" s="13">
        <f>'Query Cycle'!F25</f>
        <v>0</v>
      </c>
    </row>
    <row r="201" spans="1:8" x14ac:dyDescent="0.35">
      <c r="A201" s="418"/>
      <c r="B201" s="411"/>
      <c r="D201" s="414"/>
      <c r="E201" s="415"/>
      <c r="G201" s="17" t="s">
        <v>19</v>
      </c>
      <c r="H201" s="13">
        <f>'Query Cycle'!F26</f>
        <v>0</v>
      </c>
    </row>
    <row r="202" spans="1:8" x14ac:dyDescent="0.35">
      <c r="A202" s="418"/>
      <c r="B202" s="411"/>
      <c r="D202" s="414"/>
      <c r="E202" s="415"/>
      <c r="G202" s="17" t="s">
        <v>20</v>
      </c>
      <c r="H202" s="13">
        <f>'Query Cycle'!F27</f>
        <v>0</v>
      </c>
    </row>
    <row r="203" spans="1:8" ht="14.25" customHeight="1" x14ac:dyDescent="0.35">
      <c r="A203" s="419"/>
      <c r="B203" s="413"/>
      <c r="D203" s="416"/>
      <c r="E203" s="417"/>
      <c r="G203" s="20" t="s">
        <v>21</v>
      </c>
      <c r="H203" s="19">
        <f>'Query Cycle'!F28</f>
        <v>10</v>
      </c>
    </row>
    <row r="205" spans="1:8" x14ac:dyDescent="0.35">
      <c r="A205" s="24" t="s">
        <v>79</v>
      </c>
      <c r="B205" s="11"/>
      <c r="D205" s="10" t="s">
        <v>80</v>
      </c>
      <c r="E205" s="11"/>
      <c r="G205" s="10" t="s">
        <v>81</v>
      </c>
      <c r="H205" s="11"/>
    </row>
    <row r="206" spans="1:8" x14ac:dyDescent="0.35">
      <c r="A206" s="3"/>
      <c r="B206" s="13"/>
      <c r="D206" s="12"/>
      <c r="E206" s="13"/>
      <c r="G206" s="414" t="s">
        <v>82</v>
      </c>
      <c r="H206" s="415"/>
    </row>
    <row r="207" spans="1:8" x14ac:dyDescent="0.35">
      <c r="A207" s="14" t="s">
        <v>14</v>
      </c>
      <c r="B207" s="13">
        <f>'Registration '!F27</f>
        <v>0</v>
      </c>
      <c r="D207" s="14" t="s">
        <v>14</v>
      </c>
      <c r="E207" s="13">
        <f>'Registration '!F39</f>
        <v>5</v>
      </c>
      <c r="G207" s="414"/>
      <c r="H207" s="415"/>
    </row>
    <row r="208" spans="1:8" x14ac:dyDescent="0.35">
      <c r="A208" s="14" t="s">
        <v>15</v>
      </c>
      <c r="B208" s="13">
        <f>'Registration '!F28</f>
        <v>0</v>
      </c>
      <c r="D208" s="14" t="s">
        <v>15</v>
      </c>
      <c r="E208" s="13">
        <f>'Registration '!F40</f>
        <v>25</v>
      </c>
      <c r="G208" s="414"/>
      <c r="H208" s="415"/>
    </row>
    <row r="209" spans="1:8" x14ac:dyDescent="0.35">
      <c r="A209" s="15" t="s">
        <v>16</v>
      </c>
      <c r="B209" s="13">
        <f>'Registration '!F29</f>
        <v>0</v>
      </c>
      <c r="D209" s="15" t="s">
        <v>16</v>
      </c>
      <c r="E209" s="13">
        <f>'Registration '!F41</f>
        <v>0</v>
      </c>
      <c r="G209" s="414"/>
      <c r="H209" s="415"/>
    </row>
    <row r="210" spans="1:8" x14ac:dyDescent="0.35">
      <c r="A210" s="16"/>
      <c r="B210" s="13"/>
      <c r="D210" s="12"/>
      <c r="E210" s="13"/>
      <c r="G210" s="414"/>
      <c r="H210" s="415"/>
    </row>
    <row r="211" spans="1:8" x14ac:dyDescent="0.35">
      <c r="A211" s="3"/>
      <c r="B211" s="13"/>
      <c r="D211" s="17" t="s">
        <v>17</v>
      </c>
      <c r="E211" s="13">
        <f>'Registration '!F43</f>
        <v>0</v>
      </c>
      <c r="G211" s="414"/>
      <c r="H211" s="415"/>
    </row>
    <row r="212" spans="1:8" x14ac:dyDescent="0.35">
      <c r="A212" s="5" t="s">
        <v>18</v>
      </c>
      <c r="B212" s="13">
        <f>'Registration '!F31</f>
        <v>0</v>
      </c>
      <c r="D212" s="17" t="s">
        <v>18</v>
      </c>
      <c r="E212" s="13">
        <f>'Registration '!F44</f>
        <v>0</v>
      </c>
      <c r="G212" s="414"/>
      <c r="H212" s="415"/>
    </row>
    <row r="213" spans="1:8" x14ac:dyDescent="0.35">
      <c r="A213" s="5" t="s">
        <v>19</v>
      </c>
      <c r="B213" s="13">
        <f>'Registration '!F32</f>
        <v>0</v>
      </c>
      <c r="D213" s="17" t="s">
        <v>19</v>
      </c>
      <c r="E213" s="13">
        <f>'Registration '!F45</f>
        <v>0</v>
      </c>
      <c r="G213" s="414"/>
      <c r="H213" s="415"/>
    </row>
    <row r="214" spans="1:8" x14ac:dyDescent="0.35">
      <c r="A214" s="5" t="s">
        <v>20</v>
      </c>
      <c r="B214" s="13">
        <f>'Registration '!F33</f>
        <v>0</v>
      </c>
      <c r="D214" s="17" t="s">
        <v>20</v>
      </c>
      <c r="E214" s="13">
        <f>'Registration '!F46</f>
        <v>0</v>
      </c>
      <c r="G214" s="414"/>
      <c r="H214" s="415"/>
    </row>
    <row r="215" spans="1:8" ht="14.25" customHeight="1" x14ac:dyDescent="0.35">
      <c r="A215" s="18" t="s">
        <v>21</v>
      </c>
      <c r="B215" s="19">
        <f>'Registration '!F34</f>
        <v>10</v>
      </c>
      <c r="D215" s="20" t="s">
        <v>21</v>
      </c>
      <c r="E215" s="19">
        <f>'Registration '!F47</f>
        <v>5</v>
      </c>
      <c r="G215" s="416"/>
      <c r="H215" s="417"/>
    </row>
    <row r="217" spans="1:8" x14ac:dyDescent="0.35">
      <c r="A217" s="10" t="s">
        <v>83</v>
      </c>
      <c r="B217" s="11"/>
      <c r="D217" s="10" t="s">
        <v>84</v>
      </c>
      <c r="E217" s="11"/>
      <c r="G217" s="10" t="s">
        <v>85</v>
      </c>
      <c r="H217" s="11"/>
    </row>
    <row r="218" spans="1:8" x14ac:dyDescent="0.35">
      <c r="A218" s="410" t="s">
        <v>86</v>
      </c>
      <c r="B218" s="411"/>
      <c r="D218" s="414" t="s">
        <v>87</v>
      </c>
      <c r="E218" s="415"/>
      <c r="G218" s="12"/>
      <c r="H218" s="13"/>
    </row>
    <row r="219" spans="1:8" x14ac:dyDescent="0.35">
      <c r="A219" s="410"/>
      <c r="B219" s="411"/>
      <c r="D219" s="414"/>
      <c r="E219" s="415"/>
      <c r="G219" s="14" t="s">
        <v>14</v>
      </c>
      <c r="H219" s="13">
        <f>'Maternal Death'!F45</f>
        <v>34</v>
      </c>
    </row>
    <row r="220" spans="1:8" x14ac:dyDescent="0.35">
      <c r="A220" s="410"/>
      <c r="B220" s="411"/>
      <c r="D220" s="414"/>
      <c r="E220" s="415"/>
      <c r="G220" s="14" t="s">
        <v>15</v>
      </c>
      <c r="H220" s="13">
        <f>'Maternal Death'!F46</f>
        <v>102</v>
      </c>
    </row>
    <row r="221" spans="1:8" x14ac:dyDescent="0.35">
      <c r="A221" s="410"/>
      <c r="B221" s="411"/>
      <c r="D221" s="414"/>
      <c r="E221" s="415"/>
      <c r="G221" s="15" t="s">
        <v>16</v>
      </c>
      <c r="H221" s="13">
        <f>'Maternal Death'!F47</f>
        <v>0</v>
      </c>
    </row>
    <row r="222" spans="1:8" x14ac:dyDescent="0.35">
      <c r="A222" s="410"/>
      <c r="B222" s="411"/>
      <c r="D222" s="414"/>
      <c r="E222" s="415"/>
      <c r="G222" s="12"/>
      <c r="H222" s="13"/>
    </row>
    <row r="223" spans="1:8" x14ac:dyDescent="0.35">
      <c r="A223" s="410"/>
      <c r="B223" s="411"/>
      <c r="D223" s="414"/>
      <c r="E223" s="415"/>
      <c r="G223" s="17" t="s">
        <v>17</v>
      </c>
      <c r="H223" s="13">
        <f>'Maternal Death'!F49</f>
        <v>0</v>
      </c>
    </row>
    <row r="224" spans="1:8" x14ac:dyDescent="0.35">
      <c r="A224" s="410"/>
      <c r="B224" s="411"/>
      <c r="D224" s="414"/>
      <c r="E224" s="415"/>
      <c r="G224" s="17" t="s">
        <v>18</v>
      </c>
      <c r="H224" s="13">
        <f>'Maternal Death'!F50</f>
        <v>0</v>
      </c>
    </row>
    <row r="225" spans="1:8" x14ac:dyDescent="0.35">
      <c r="A225" s="410"/>
      <c r="B225" s="411"/>
      <c r="D225" s="414"/>
      <c r="E225" s="415"/>
      <c r="G225" s="17" t="s">
        <v>19</v>
      </c>
      <c r="H225" s="13">
        <f>'Maternal Death'!F51</f>
        <v>0</v>
      </c>
    </row>
    <row r="226" spans="1:8" x14ac:dyDescent="0.35">
      <c r="A226" s="410"/>
      <c r="B226" s="411"/>
      <c r="D226" s="414"/>
      <c r="E226" s="415"/>
      <c r="G226" s="17" t="s">
        <v>20</v>
      </c>
      <c r="H226" s="13">
        <f>'Maternal Death'!F52</f>
        <v>0</v>
      </c>
    </row>
    <row r="227" spans="1:8" ht="14.25" customHeight="1" x14ac:dyDescent="0.35">
      <c r="A227" s="412"/>
      <c r="B227" s="413"/>
      <c r="D227" s="416"/>
      <c r="E227" s="417"/>
      <c r="G227" s="20" t="s">
        <v>21</v>
      </c>
      <c r="H227" s="19">
        <f>'Maternal Death'!F53</f>
        <v>34</v>
      </c>
    </row>
    <row r="230" spans="1:8" x14ac:dyDescent="0.35">
      <c r="A230" s="23" t="s">
        <v>88</v>
      </c>
    </row>
    <row r="231" spans="1:8" x14ac:dyDescent="0.35">
      <c r="A231" s="23"/>
    </row>
    <row r="232" spans="1:8" x14ac:dyDescent="0.35">
      <c r="A232" s="25" t="s">
        <v>17</v>
      </c>
    </row>
    <row r="233" spans="1:8" x14ac:dyDescent="0.35">
      <c r="A233" s="25" t="s">
        <v>18</v>
      </c>
    </row>
    <row r="234" spans="1:8" x14ac:dyDescent="0.35">
      <c r="A234" s="25" t="s">
        <v>19</v>
      </c>
    </row>
    <row r="235" spans="1:8" x14ac:dyDescent="0.35">
      <c r="A235" s="25" t="s">
        <v>20</v>
      </c>
    </row>
    <row r="238" spans="1:8" x14ac:dyDescent="0.35">
      <c r="A238" s="25" t="s">
        <v>18</v>
      </c>
    </row>
    <row r="239" spans="1:8" x14ac:dyDescent="0.35">
      <c r="A239" s="25" t="s">
        <v>19</v>
      </c>
    </row>
    <row r="240" spans="1:8" x14ac:dyDescent="0.35">
      <c r="A240" s="25" t="s">
        <v>20</v>
      </c>
    </row>
  </sheetData>
  <sheetProtection algorithmName="SHA-512" hashValue="Gxg80583v1HWceG4EXTLnV6c0SXohW+Viz0kQ0MQKz+Apu68jJBZCh4I52Amk4G3CItiZFtVHl2xOC4Znr1OwA==" saltValue="s4/gP+NMkCk0b9bcIqrAZQ==" spinCount="100000" sheet="1" objects="1" scenarios="1"/>
  <mergeCells count="18">
    <mergeCell ref="A2:B2"/>
    <mergeCell ref="D2:E2"/>
    <mergeCell ref="G2:H2"/>
    <mergeCell ref="A38:B47"/>
    <mergeCell ref="G38:H47"/>
    <mergeCell ref="G50:H59"/>
    <mergeCell ref="D98:E107"/>
    <mergeCell ref="G98:H107"/>
    <mergeCell ref="D122:E131"/>
    <mergeCell ref="G122:H131"/>
    <mergeCell ref="A218:B227"/>
    <mergeCell ref="D218:E227"/>
    <mergeCell ref="A134:B143"/>
    <mergeCell ref="G158:H167"/>
    <mergeCell ref="G182:H191"/>
    <mergeCell ref="D194:E203"/>
    <mergeCell ref="G206:H215"/>
    <mergeCell ref="A194:B20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5B6AD-7D0B-404A-A341-438A5CDB7E36}">
  <dimension ref="A1:U217"/>
  <sheetViews>
    <sheetView topLeftCell="A112" zoomScaleNormal="100" workbookViewId="0">
      <selection activeCell="D165" sqref="D165"/>
    </sheetView>
  </sheetViews>
  <sheetFormatPr defaultColWidth="9.1796875" defaultRowHeight="14.5" x14ac:dyDescent="0.35"/>
  <cols>
    <col min="1" max="1" width="8.81640625" style="40" customWidth="1"/>
    <col min="2" max="2" width="32.81640625" style="40" customWidth="1"/>
    <col min="3" max="3" width="60.81640625" style="40" customWidth="1"/>
    <col min="4" max="4" width="26.81640625" style="362" customWidth="1"/>
    <col min="5" max="5" width="35.81640625" style="40" customWidth="1"/>
    <col min="6" max="6" width="21.1796875" style="363" hidden="1" customWidth="1"/>
    <col min="7" max="7" width="15.54296875" style="206" hidden="1" customWidth="1"/>
    <col min="8" max="8" width="25.1796875" style="40" customWidth="1"/>
    <col min="9" max="9" width="32.1796875" style="40" customWidth="1"/>
    <col min="10" max="16384" width="9.1796875" style="40"/>
  </cols>
  <sheetData>
    <row r="1" spans="1:8" s="28" customFormat="1" ht="13" x14ac:dyDescent="0.35">
      <c r="A1" s="436" t="s">
        <v>683</v>
      </c>
      <c r="B1" s="436"/>
      <c r="C1" s="436"/>
      <c r="D1" s="436"/>
      <c r="E1" s="436"/>
      <c r="F1" s="27"/>
    </row>
    <row r="2" spans="1:8" s="89" customFormat="1" ht="30" customHeight="1" x14ac:dyDescent="0.35">
      <c r="A2" s="90"/>
      <c r="B2" s="424" t="s">
        <v>684</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s="32" customFormat="1" ht="15" customHeight="1" x14ac:dyDescent="0.35">
      <c r="A14" s="33"/>
      <c r="B14" s="445"/>
      <c r="C14" s="445"/>
      <c r="D14" s="445"/>
      <c r="E14" s="33"/>
      <c r="F14" s="35"/>
      <c r="G14" s="36"/>
    </row>
    <row r="15" spans="1:8" s="32" customFormat="1" x14ac:dyDescent="0.35">
      <c r="A15" s="434" t="s">
        <v>685</v>
      </c>
      <c r="B15" s="434"/>
      <c r="C15" s="434"/>
      <c r="D15" s="30"/>
      <c r="E15" s="30"/>
      <c r="F15" s="31"/>
    </row>
    <row r="16" spans="1:8" s="32" customFormat="1" ht="30" customHeight="1" x14ac:dyDescent="0.35">
      <c r="A16" s="33"/>
      <c r="B16" s="422" t="s">
        <v>111</v>
      </c>
      <c r="C16" s="422"/>
      <c r="D16" s="422"/>
      <c r="E16" s="33"/>
      <c r="F16" s="35"/>
      <c r="G16" s="36"/>
    </row>
    <row r="17" spans="1:9" s="32" customFormat="1" x14ac:dyDescent="0.35">
      <c r="A17" s="442" t="s">
        <v>686</v>
      </c>
      <c r="B17" s="442"/>
      <c r="C17" s="442"/>
      <c r="D17" s="442"/>
      <c r="E17" s="442"/>
      <c r="F17" s="31"/>
    </row>
    <row r="18" spans="1:9" x14ac:dyDescent="0.35">
      <c r="A18" s="164" t="s">
        <v>105</v>
      </c>
      <c r="B18" s="165" t="s">
        <v>106</v>
      </c>
      <c r="C18" s="166" t="s">
        <v>107</v>
      </c>
      <c r="D18" s="166" t="s">
        <v>108</v>
      </c>
      <c r="E18" s="167" t="s">
        <v>109</v>
      </c>
      <c r="F18" s="168"/>
      <c r="G18" s="169"/>
      <c r="H18" s="170"/>
      <c r="I18" s="168"/>
    </row>
    <row r="19" spans="1:9" ht="30" customHeight="1" x14ac:dyDescent="0.35">
      <c r="A19" s="68" t="s">
        <v>687</v>
      </c>
      <c r="B19" s="270" t="s">
        <v>688</v>
      </c>
      <c r="C19" s="332" t="s">
        <v>689</v>
      </c>
      <c r="D19" s="61"/>
      <c r="E19" s="383"/>
      <c r="F19" s="54">
        <f>IF(D19="I - Included with COTS",5,IF(D19="IN - Included by UAT (no cost)",3,IF(D19="IC - Included by UAT (with cost)",-2,IF(D19="N- Cannot Meet",-5,))))</f>
        <v>0</v>
      </c>
      <c r="G19" s="54" t="str">
        <f>IF(D19="I - Included with COTS","I",IF(D19="IN - Included by UAT (no cost)","IN",IF(D19="IC - included by UAT (with cost)","IC",IF(D19="N- Cannot Meet","N",IF(D19=$G$1,"No Answer")))))</f>
        <v>No Answer</v>
      </c>
    </row>
    <row r="20" spans="1:9" ht="30" customHeight="1" x14ac:dyDescent="0.35">
      <c r="A20" s="68" t="s">
        <v>690</v>
      </c>
      <c r="B20" s="270" t="s">
        <v>691</v>
      </c>
      <c r="C20" s="332" t="s">
        <v>692</v>
      </c>
      <c r="D20" s="61"/>
      <c r="E20" s="383"/>
      <c r="F20" s="54">
        <f t="shared" ref="F20:F22" si="2">IF(D20="I - Included with COTS",5,IF(D20="IN - Included by UAT (no cost)",3,IF(D20="IC - Included by UAT (with cost)",-2,IF(D20="N- Cannot Meet",-5,))))</f>
        <v>0</v>
      </c>
      <c r="G20" s="54" t="str">
        <f t="shared" ref="G20:G22" si="3">IF(D20="I - Included with COTS","I",IF(D20="IN - Included by UAT (no cost)","IN",IF(D20="IC - included by UAT (with cost)","IC",IF(D20="N- Cannot Meet","N",IF(D20=$G$1,"No Answer")))))</f>
        <v>No Answer</v>
      </c>
    </row>
    <row r="21" spans="1:9" ht="45" customHeight="1" x14ac:dyDescent="0.35">
      <c r="A21" s="68" t="s">
        <v>693</v>
      </c>
      <c r="B21" s="270" t="s">
        <v>694</v>
      </c>
      <c r="C21" s="332" t="s">
        <v>695</v>
      </c>
      <c r="D21" s="61"/>
      <c r="E21" s="383"/>
      <c r="F21" s="54">
        <f t="shared" si="2"/>
        <v>0</v>
      </c>
      <c r="G21" s="54" t="str">
        <f t="shared" si="3"/>
        <v>No Answer</v>
      </c>
    </row>
    <row r="22" spans="1:9" ht="30" customHeight="1" x14ac:dyDescent="0.35">
      <c r="A22" s="68" t="s">
        <v>696</v>
      </c>
      <c r="B22" s="270" t="s">
        <v>697</v>
      </c>
      <c r="C22" s="332" t="s">
        <v>698</v>
      </c>
      <c r="D22" s="61"/>
      <c r="E22" s="383"/>
      <c r="F22" s="54">
        <f t="shared" si="2"/>
        <v>0</v>
      </c>
      <c r="G22" s="54" t="str">
        <f t="shared" si="3"/>
        <v>No Answer</v>
      </c>
    </row>
    <row r="23" spans="1:9" x14ac:dyDescent="0.35">
      <c r="A23" s="182"/>
      <c r="B23" s="183"/>
      <c r="C23" s="184"/>
      <c r="D23" s="160"/>
      <c r="E23" s="185"/>
      <c r="F23" s="54"/>
      <c r="G23" s="54"/>
      <c r="H23" s="177"/>
    </row>
    <row r="24" spans="1:9" ht="15" customHeight="1" x14ac:dyDescent="0.35">
      <c r="A24" s="440" t="s">
        <v>699</v>
      </c>
      <c r="B24" s="440"/>
      <c r="C24" s="440"/>
      <c r="D24" s="335"/>
      <c r="E24" s="335"/>
      <c r="F24" s="336"/>
      <c r="G24" s="337"/>
    </row>
    <row r="25" spans="1:9" ht="15" customHeight="1" x14ac:dyDescent="0.35">
      <c r="A25" s="55" t="s">
        <v>105</v>
      </c>
      <c r="B25" s="56" t="s">
        <v>106</v>
      </c>
      <c r="C25" s="55" t="s">
        <v>107</v>
      </c>
      <c r="D25" s="57" t="s">
        <v>108</v>
      </c>
      <c r="E25" s="39" t="s">
        <v>109</v>
      </c>
      <c r="F25" s="40"/>
      <c r="G25" s="40"/>
      <c r="H25" s="217"/>
    </row>
    <row r="26" spans="1:9" ht="60" customHeight="1" x14ac:dyDescent="0.35">
      <c r="A26" s="68" t="s">
        <v>700</v>
      </c>
      <c r="B26" s="270" t="s">
        <v>701</v>
      </c>
      <c r="C26" s="332" t="s">
        <v>702</v>
      </c>
      <c r="D26" s="61"/>
      <c r="E26" s="383"/>
      <c r="F26" s="54">
        <f t="shared" ref="F26:F53" si="4">IF(D26="I - Included with COTS",5,IF(D26="IN - Included by UAT (no cost)",3,IF(D26="IC - Included by UAT (with cost)",-2,IF(D26="N- Cannot Meet",-5,))))</f>
        <v>0</v>
      </c>
      <c r="G26" s="54" t="str">
        <f t="shared" ref="G26:G40" si="5">IF(D26="I - Included with COTS","I",IF(D26="IN - Included by UAT (no cost)","IN",IF(D26="IC - included by UAT (with cost)","IC",IF(D26="N- Cannot Meet","N",IF(D26=$G$1,"No Answer")))))</f>
        <v>No Answer</v>
      </c>
    </row>
    <row r="27" spans="1:9" ht="30" customHeight="1" x14ac:dyDescent="0.35">
      <c r="A27" s="68" t="s">
        <v>703</v>
      </c>
      <c r="B27" s="270" t="s">
        <v>704</v>
      </c>
      <c r="C27" s="332" t="s">
        <v>705</v>
      </c>
      <c r="D27" s="61"/>
      <c r="E27" s="383"/>
      <c r="F27" s="54">
        <f t="shared" si="4"/>
        <v>0</v>
      </c>
      <c r="G27" s="54" t="str">
        <f t="shared" si="5"/>
        <v>No Answer</v>
      </c>
    </row>
    <row r="28" spans="1:9" ht="45" customHeight="1" x14ac:dyDescent="0.35">
      <c r="A28" s="68" t="s">
        <v>706</v>
      </c>
      <c r="B28" s="59" t="s">
        <v>707</v>
      </c>
      <c r="C28" s="338" t="s">
        <v>708</v>
      </c>
      <c r="D28" s="61"/>
      <c r="E28" s="383"/>
      <c r="F28" s="54">
        <f>IF(D28="I - Included with COTS",3,IF(D28="IN - Included by UAT (no cost)",1,IF(D28="IC - Included by UAT (with cost)",0,IF(D28="N- Cannot Meet",0,))))</f>
        <v>0</v>
      </c>
      <c r="G28" s="54" t="str">
        <f>IF(D28="I - Included with COTS","I",IF(D28="IN - Included by UAT (no cost)","IN",IF(D28="IC - included by UAT (with cost)","IC",IF(D28="N- Cannot Meet","N",IF(D28=$G$1,"No Answer")))))</f>
        <v>No Answer</v>
      </c>
    </row>
    <row r="29" spans="1:9" ht="45" customHeight="1" x14ac:dyDescent="0.35">
      <c r="A29" s="68" t="s">
        <v>709</v>
      </c>
      <c r="B29" s="43" t="s">
        <v>710</v>
      </c>
      <c r="C29" s="44" t="s">
        <v>711</v>
      </c>
      <c r="D29" s="61"/>
      <c r="E29" s="225"/>
      <c r="F29" s="40"/>
      <c r="G29" s="40"/>
      <c r="H29" s="41"/>
    </row>
    <row r="30" spans="1:9" ht="60" customHeight="1" x14ac:dyDescent="0.35">
      <c r="A30" s="68" t="s">
        <v>712</v>
      </c>
      <c r="B30" s="270" t="s">
        <v>713</v>
      </c>
      <c r="C30" s="331" t="s">
        <v>714</v>
      </c>
      <c r="D30" s="61"/>
      <c r="E30" s="383"/>
      <c r="F30" s="54">
        <f t="shared" si="4"/>
        <v>0</v>
      </c>
      <c r="G30" s="54" t="str">
        <f t="shared" si="5"/>
        <v>No Answer</v>
      </c>
    </row>
    <row r="31" spans="1:9" ht="30" customHeight="1" x14ac:dyDescent="0.35">
      <c r="A31" s="68" t="s">
        <v>715</v>
      </c>
      <c r="B31" s="339" t="s">
        <v>716</v>
      </c>
      <c r="C31" s="340" t="s">
        <v>717</v>
      </c>
      <c r="D31" s="61"/>
      <c r="E31" s="383"/>
      <c r="F31" s="54">
        <f t="shared" si="4"/>
        <v>0</v>
      </c>
      <c r="G31" s="54" t="str">
        <f t="shared" si="5"/>
        <v>No Answer</v>
      </c>
    </row>
    <row r="32" spans="1:9" ht="45" customHeight="1" x14ac:dyDescent="0.35">
      <c r="A32" s="68" t="s">
        <v>718</v>
      </c>
      <c r="B32" s="270" t="s">
        <v>719</v>
      </c>
      <c r="C32" s="271" t="s">
        <v>720</v>
      </c>
      <c r="D32" s="61"/>
      <c r="E32" s="383"/>
      <c r="F32" s="54">
        <f t="shared" si="4"/>
        <v>0</v>
      </c>
      <c r="G32" s="54" t="str">
        <f t="shared" si="5"/>
        <v>No Answer</v>
      </c>
    </row>
    <row r="33" spans="1:7" ht="30" customHeight="1" x14ac:dyDescent="0.35">
      <c r="A33" s="68" t="s">
        <v>721</v>
      </c>
      <c r="B33" s="333" t="s">
        <v>722</v>
      </c>
      <c r="C33" s="334" t="s">
        <v>723</v>
      </c>
      <c r="D33" s="61"/>
      <c r="E33" s="383"/>
      <c r="F33" s="54">
        <f t="shared" si="4"/>
        <v>0</v>
      </c>
      <c r="G33" s="54" t="str">
        <f t="shared" si="5"/>
        <v>No Answer</v>
      </c>
    </row>
    <row r="34" spans="1:7" ht="30" customHeight="1" x14ac:dyDescent="0.35">
      <c r="A34" s="68" t="s">
        <v>724</v>
      </c>
      <c r="B34" s="270" t="s">
        <v>725</v>
      </c>
      <c r="C34" s="271" t="s">
        <v>726</v>
      </c>
      <c r="D34" s="61"/>
      <c r="E34" s="383"/>
      <c r="F34" s="54">
        <f t="shared" si="4"/>
        <v>0</v>
      </c>
      <c r="G34" s="54" t="str">
        <f t="shared" si="5"/>
        <v>No Answer</v>
      </c>
    </row>
    <row r="35" spans="1:7" ht="30" customHeight="1" x14ac:dyDescent="0.35">
      <c r="A35" s="68" t="s">
        <v>727</v>
      </c>
      <c r="B35" s="298" t="s">
        <v>728</v>
      </c>
      <c r="C35" s="299" t="s">
        <v>729</v>
      </c>
      <c r="D35" s="61"/>
      <c r="E35" s="383"/>
      <c r="F35" s="54">
        <f t="shared" si="4"/>
        <v>0</v>
      </c>
      <c r="G35" s="54" t="str">
        <f t="shared" si="5"/>
        <v>No Answer</v>
      </c>
    </row>
    <row r="36" spans="1:7" ht="75" customHeight="1" x14ac:dyDescent="0.35">
      <c r="A36" s="68" t="s">
        <v>730</v>
      </c>
      <c r="B36" s="270" t="s">
        <v>731</v>
      </c>
      <c r="C36" s="331" t="s">
        <v>732</v>
      </c>
      <c r="D36" s="61"/>
      <c r="E36" s="383"/>
      <c r="F36" s="54">
        <f t="shared" si="4"/>
        <v>0</v>
      </c>
      <c r="G36" s="54" t="str">
        <f t="shared" si="5"/>
        <v>No Answer</v>
      </c>
    </row>
    <row r="37" spans="1:7" ht="30" customHeight="1" x14ac:dyDescent="0.35">
      <c r="A37" s="68" t="s">
        <v>733</v>
      </c>
      <c r="B37" s="270" t="s">
        <v>734</v>
      </c>
      <c r="C37" s="331" t="s">
        <v>735</v>
      </c>
      <c r="D37" s="61"/>
      <c r="E37" s="383"/>
      <c r="F37" s="54">
        <f t="shared" si="4"/>
        <v>0</v>
      </c>
      <c r="G37" s="54" t="str">
        <f t="shared" si="5"/>
        <v>No Answer</v>
      </c>
    </row>
    <row r="38" spans="1:7" ht="45" customHeight="1" x14ac:dyDescent="0.35">
      <c r="A38" s="68" t="s">
        <v>736</v>
      </c>
      <c r="B38" s="341" t="s">
        <v>737</v>
      </c>
      <c r="C38" s="331" t="s">
        <v>738</v>
      </c>
      <c r="D38" s="61"/>
      <c r="E38" s="383"/>
      <c r="F38" s="54">
        <f t="shared" si="4"/>
        <v>0</v>
      </c>
      <c r="G38" s="54" t="str">
        <f t="shared" si="5"/>
        <v>No Answer</v>
      </c>
    </row>
    <row r="39" spans="1:7" ht="45" customHeight="1" x14ac:dyDescent="0.35">
      <c r="A39" s="68" t="s">
        <v>739</v>
      </c>
      <c r="B39" s="270" t="s">
        <v>740</v>
      </c>
      <c r="C39" s="331" t="s">
        <v>741</v>
      </c>
      <c r="D39" s="61"/>
      <c r="E39" s="383"/>
      <c r="F39" s="54">
        <f t="shared" si="4"/>
        <v>0</v>
      </c>
      <c r="G39" s="54" t="str">
        <f t="shared" si="5"/>
        <v>No Answer</v>
      </c>
    </row>
    <row r="40" spans="1:7" ht="30" customHeight="1" x14ac:dyDescent="0.35">
      <c r="A40" s="68" t="s">
        <v>742</v>
      </c>
      <c r="B40" s="270" t="s">
        <v>743</v>
      </c>
      <c r="C40" s="331" t="s">
        <v>744</v>
      </c>
      <c r="D40" s="61"/>
      <c r="E40" s="383"/>
      <c r="F40" s="54">
        <f t="shared" si="4"/>
        <v>0</v>
      </c>
      <c r="G40" s="54" t="str">
        <f t="shared" si="5"/>
        <v>No Answer</v>
      </c>
    </row>
    <row r="41" spans="1:7" ht="30" customHeight="1" x14ac:dyDescent="0.35">
      <c r="A41" s="68" t="s">
        <v>745</v>
      </c>
      <c r="B41" s="47" t="s">
        <v>746</v>
      </c>
      <c r="C41" s="48" t="s">
        <v>747</v>
      </c>
      <c r="D41" s="61"/>
      <c r="E41" s="383"/>
      <c r="F41" s="54">
        <f>IF(D41="I - Included with COTS",3,IF(D41="IN - Included by UAT (no cost)",1,IF(D41="IC - Included by UAT (with cost)",0,IF(D41="N- Cannot Meet",0,))))</f>
        <v>0</v>
      </c>
      <c r="G41" s="54" t="str">
        <f>IF(D41="I - Included with COTS","I",IF(D41="IN - Included by UAT (no cost)","IN",IF(D41="IC - included by UAT (with cost)","IC",IF(D41="N- Cannot Meet","N",IF(D41=$G$1,"No Answer")))))</f>
        <v>No Answer</v>
      </c>
    </row>
    <row r="42" spans="1:7" ht="45" customHeight="1" x14ac:dyDescent="0.35">
      <c r="A42" s="68" t="s">
        <v>748</v>
      </c>
      <c r="B42" s="47" t="s">
        <v>749</v>
      </c>
      <c r="C42" s="48" t="s">
        <v>750</v>
      </c>
      <c r="D42" s="61"/>
      <c r="E42" s="383"/>
      <c r="F42" s="54">
        <f>IF(D42="I - Included with COTS",3,IF(D42="IN - Included by UAT (no cost)",1,IF(D42="IC - Included by UAT (with cost)",0,IF(D42="N- Cannot Meet",0,))))</f>
        <v>0</v>
      </c>
      <c r="G42" s="54" t="str">
        <f>IF(D42="I - Included with COTS","I",IF(D42="IN - Included by UAT (no cost)","IN",IF(D42="IC - included by UAT (with cost)","IC",IF(D42="N- Cannot Meet","N",IF(D42=$G$1,"No Answer")))))</f>
        <v>No Answer</v>
      </c>
    </row>
    <row r="43" spans="1:7" ht="15" customHeight="1" x14ac:dyDescent="0.35">
      <c r="A43" s="440" t="s">
        <v>751</v>
      </c>
      <c r="B43" s="440"/>
      <c r="C43" s="440"/>
      <c r="D43" s="335"/>
      <c r="E43" s="335"/>
      <c r="F43" s="336"/>
      <c r="G43" s="337"/>
    </row>
    <row r="44" spans="1:7" ht="30" customHeight="1" x14ac:dyDescent="0.35">
      <c r="A44" s="68" t="s">
        <v>752</v>
      </c>
      <c r="B44" s="270" t="s">
        <v>753</v>
      </c>
      <c r="C44" s="331" t="s">
        <v>754</v>
      </c>
      <c r="D44" s="61"/>
      <c r="E44" s="383"/>
      <c r="F44" s="54">
        <f t="shared" si="4"/>
        <v>0</v>
      </c>
      <c r="G44" s="54" t="str">
        <f>IF(D44="I - Included with COTS","I",IF(D44="IN - Included by UAT (no cost)","IN",IF(D44="IC - included by UAT (with cost)","IC",IF(D44="N- Cannot Meet","N",IF(D44=$G$1,"No Answer")))))</f>
        <v>No Answer</v>
      </c>
    </row>
    <row r="45" spans="1:7" ht="30" customHeight="1" x14ac:dyDescent="0.35">
      <c r="A45" s="68" t="s">
        <v>755</v>
      </c>
      <c r="B45" s="270" t="s">
        <v>756</v>
      </c>
      <c r="C45" s="331" t="s">
        <v>757</v>
      </c>
      <c r="D45" s="61"/>
      <c r="E45" s="383"/>
      <c r="F45" s="54">
        <f t="shared" si="4"/>
        <v>0</v>
      </c>
      <c r="G45" s="54" t="str">
        <f>IF(D45="I - Included with COTS","I",IF(D45="IN - Included by UAT (no cost)","IN",IF(D45="IC - included by UAT (with cost)","IC",IF(D45="N- Cannot Meet","N",IF(D45=$G$1,"No Answer")))))</f>
        <v>No Answer</v>
      </c>
    </row>
    <row r="46" spans="1:7" ht="15" customHeight="1" x14ac:dyDescent="0.35">
      <c r="A46" s="440" t="s">
        <v>758</v>
      </c>
      <c r="B46" s="440"/>
      <c r="C46" s="440"/>
      <c r="D46" s="335"/>
      <c r="E46" s="335"/>
      <c r="F46" s="54"/>
      <c r="G46" s="54"/>
    </row>
    <row r="47" spans="1:7" ht="30" customHeight="1" x14ac:dyDescent="0.35">
      <c r="A47" s="68" t="s">
        <v>759</v>
      </c>
      <c r="B47" s="270" t="s">
        <v>760</v>
      </c>
      <c r="C47" s="331" t="s">
        <v>761</v>
      </c>
      <c r="D47" s="61"/>
      <c r="E47" s="383"/>
      <c r="F47" s="54">
        <f t="shared" si="4"/>
        <v>0</v>
      </c>
      <c r="G47" s="54" t="str">
        <f>IF(D47="I - Included with COTS","I",IF(D47="IN - Included by UAT (no cost)","IN",IF(D47="IC - included by UAT (with cost)","IC",IF(D47="N- Cannot Meet","N",IF(D47=$G$1,"No Answer")))))</f>
        <v>No Answer</v>
      </c>
    </row>
    <row r="48" spans="1:7" ht="30" customHeight="1" x14ac:dyDescent="0.35">
      <c r="A48" s="68" t="s">
        <v>762</v>
      </c>
      <c r="B48" s="270" t="s">
        <v>763</v>
      </c>
      <c r="C48" s="331" t="s">
        <v>764</v>
      </c>
      <c r="D48" s="61"/>
      <c r="E48" s="383"/>
      <c r="F48" s="54">
        <f t="shared" si="4"/>
        <v>0</v>
      </c>
      <c r="G48" s="54" t="str">
        <f>IF(D48="I - Included with COTS","I",IF(D48="IN - Included by UAT (no cost)","IN",IF(D48="IC - included by UAT (with cost)","IC",IF(D48="N- Cannot Meet","N",IF(D48=$G$1,"No Answer")))))</f>
        <v>No Answer</v>
      </c>
    </row>
    <row r="49" spans="1:9" ht="30" customHeight="1" x14ac:dyDescent="0.35">
      <c r="A49" s="68" t="s">
        <v>765</v>
      </c>
      <c r="B49" s="270" t="s">
        <v>766</v>
      </c>
      <c r="C49" s="331" t="s">
        <v>767</v>
      </c>
      <c r="D49" s="61"/>
      <c r="E49" s="383"/>
      <c r="F49" s="54">
        <f t="shared" si="4"/>
        <v>0</v>
      </c>
      <c r="G49" s="54" t="str">
        <f>IF(D49="I - Included with COTS","I",IF(D49="IN - Included by UAT (no cost)","IN",IF(D49="IC - included by UAT (with cost)","IC",IF(D49="N- Cannot Meet","N",IF(D49=$G$1,"No Answer")))))</f>
        <v>No Answer</v>
      </c>
    </row>
    <row r="50" spans="1:9" ht="30" customHeight="1" x14ac:dyDescent="0.35">
      <c r="A50" s="68" t="s">
        <v>768</v>
      </c>
      <c r="B50" s="270" t="s">
        <v>769</v>
      </c>
      <c r="C50" s="331" t="s">
        <v>770</v>
      </c>
      <c r="D50" s="61"/>
      <c r="E50" s="383"/>
      <c r="F50" s="54">
        <f t="shared" si="4"/>
        <v>0</v>
      </c>
      <c r="G50" s="54" t="str">
        <f>IF(D50="I - Included with COTS","I",IF(D50="IN - Included by UAT (no cost)","IN",IF(D50="IC - included by UAT (with cost)","IC",IF(D50="N- Cannot Meet","N",IF(D50=$G$1,"No Answer")))))</f>
        <v>No Answer</v>
      </c>
    </row>
    <row r="51" spans="1:9" ht="30" customHeight="1" x14ac:dyDescent="0.35">
      <c r="A51" s="68" t="s">
        <v>771</v>
      </c>
      <c r="B51" s="270" t="s">
        <v>772</v>
      </c>
      <c r="C51" s="331" t="s">
        <v>773</v>
      </c>
      <c r="D51" s="61"/>
      <c r="E51" s="383"/>
      <c r="F51" s="54">
        <f t="shared" si="4"/>
        <v>0</v>
      </c>
      <c r="G51" s="54" t="str">
        <f>IF(D51="I - Included with COTS","I",IF(D51="IN - Included by UAT (no cost)","IN",IF(D51="IC - included by UAT (with cost)","IC",IF(D51="N- Cannot Meet","N",IF(D51=$G$1,"No Answer")))))</f>
        <v>No Answer</v>
      </c>
    </row>
    <row r="52" spans="1:9" ht="15" customHeight="1" x14ac:dyDescent="0.35">
      <c r="A52" s="440" t="s">
        <v>774</v>
      </c>
      <c r="B52" s="440"/>
      <c r="C52" s="440"/>
      <c r="D52" s="335"/>
      <c r="E52" s="335"/>
      <c r="F52" s="336"/>
      <c r="G52" s="337"/>
    </row>
    <row r="53" spans="1:9" ht="30" customHeight="1" x14ac:dyDescent="0.35">
      <c r="A53" s="68" t="s">
        <v>775</v>
      </c>
      <c r="B53" s="270" t="s">
        <v>776</v>
      </c>
      <c r="C53" s="342" t="s">
        <v>777</v>
      </c>
      <c r="D53" s="61"/>
      <c r="E53" s="384"/>
      <c r="F53" s="54">
        <f t="shared" si="4"/>
        <v>0</v>
      </c>
      <c r="G53" s="54" t="str">
        <f>IF(D53="I - Included with COTS","I",IF(D53="IN - Included by UAT (no cost)","IN",IF(D53="IC - included by UAT (with cost)","IC",IF(D53="N- Cannot Meet","N",IF(D53=$G$1,"No Answer")))))</f>
        <v>No Answer</v>
      </c>
    </row>
    <row r="54" spans="1:9" ht="15" customHeight="1" x14ac:dyDescent="0.35">
      <c r="A54" s="182"/>
      <c r="B54" s="343"/>
      <c r="C54" s="344"/>
      <c r="D54" s="160"/>
      <c r="E54" s="345"/>
      <c r="F54" s="336"/>
      <c r="G54" s="337"/>
    </row>
    <row r="55" spans="1:9" ht="15" customHeight="1" x14ac:dyDescent="0.35">
      <c r="A55" s="440" t="s">
        <v>778</v>
      </c>
      <c r="B55" s="441"/>
      <c r="C55" s="441"/>
      <c r="D55" s="335"/>
      <c r="E55" s="346"/>
      <c r="F55" s="336"/>
      <c r="G55" s="337"/>
    </row>
    <row r="56" spans="1:9" ht="15" customHeight="1" x14ac:dyDescent="0.35">
      <c r="A56" s="55" t="s">
        <v>105</v>
      </c>
      <c r="B56" s="56" t="s">
        <v>106</v>
      </c>
      <c r="C56" s="55" t="s">
        <v>107</v>
      </c>
      <c r="D56" s="57" t="s">
        <v>108</v>
      </c>
      <c r="E56" s="39" t="s">
        <v>109</v>
      </c>
      <c r="F56" s="40"/>
      <c r="G56" s="40"/>
      <c r="H56" s="217"/>
    </row>
    <row r="57" spans="1:9" ht="30" customHeight="1" x14ac:dyDescent="0.35">
      <c r="A57" s="68" t="s">
        <v>779</v>
      </c>
      <c r="B57" s="270" t="s">
        <v>780</v>
      </c>
      <c r="C57" s="332" t="s">
        <v>781</v>
      </c>
      <c r="D57" s="61"/>
      <c r="E57" s="383"/>
      <c r="F57" s="54">
        <f t="shared" ref="F57:F62" si="6">IF(D57="I - Included with COTS",5,IF(D57="IN - Included by UAT (no cost)",3,IF(D57="IC - Included by UAT (with cost)",-2,IF(D57="N- Cannot Meet",-5,))))</f>
        <v>0</v>
      </c>
      <c r="G57" s="54" t="str">
        <f t="shared" ref="G57:G62" si="7">IF(D57="I - Included with COTS","I",IF(D57="IN - Included by UAT (no cost)","IN",IF(D57="IC - included by UAT (with cost)","IC",IF(D57="N- Cannot Meet","N",IF(D57=$G$1,"No Answer")))))</f>
        <v>No Answer</v>
      </c>
    </row>
    <row r="58" spans="1:9" ht="30" customHeight="1" x14ac:dyDescent="0.35">
      <c r="A58" s="68" t="s">
        <v>782</v>
      </c>
      <c r="B58" s="270" t="s">
        <v>783</v>
      </c>
      <c r="C58" s="271" t="s">
        <v>784</v>
      </c>
      <c r="D58" s="61"/>
      <c r="E58" s="383"/>
      <c r="F58" s="54">
        <f t="shared" si="6"/>
        <v>0</v>
      </c>
      <c r="G58" s="54" t="str">
        <f t="shared" si="7"/>
        <v>No Answer</v>
      </c>
    </row>
    <row r="59" spans="1:9" ht="45" customHeight="1" x14ac:dyDescent="0.35">
      <c r="A59" s="68" t="s">
        <v>785</v>
      </c>
      <c r="B59" s="270" t="s">
        <v>786</v>
      </c>
      <c r="C59" s="332" t="s">
        <v>787</v>
      </c>
      <c r="D59" s="61"/>
      <c r="E59" s="383"/>
      <c r="F59" s="54">
        <f t="shared" si="6"/>
        <v>0</v>
      </c>
      <c r="G59" s="54" t="str">
        <f t="shared" si="7"/>
        <v>No Answer</v>
      </c>
    </row>
    <row r="60" spans="1:9" ht="45" customHeight="1" x14ac:dyDescent="0.35">
      <c r="A60" s="68" t="s">
        <v>788</v>
      </c>
      <c r="B60" s="270" t="s">
        <v>789</v>
      </c>
      <c r="C60" s="332" t="s">
        <v>790</v>
      </c>
      <c r="D60" s="61"/>
      <c r="E60" s="383"/>
      <c r="F60" s="54">
        <f t="shared" si="6"/>
        <v>0</v>
      </c>
      <c r="G60" s="54" t="str">
        <f t="shared" si="7"/>
        <v>No Answer</v>
      </c>
    </row>
    <row r="61" spans="1:9" ht="30" customHeight="1" x14ac:dyDescent="0.35">
      <c r="A61" s="68" t="s">
        <v>791</v>
      </c>
      <c r="B61" s="270" t="s">
        <v>792</v>
      </c>
      <c r="C61" s="271" t="s">
        <v>793</v>
      </c>
      <c r="D61" s="61"/>
      <c r="E61" s="383"/>
      <c r="F61" s="54">
        <f t="shared" si="6"/>
        <v>0</v>
      </c>
      <c r="G61" s="54" t="str">
        <f t="shared" si="7"/>
        <v>No Answer</v>
      </c>
    </row>
    <row r="62" spans="1:9" ht="30" customHeight="1" x14ac:dyDescent="0.35">
      <c r="A62" s="68" t="s">
        <v>794</v>
      </c>
      <c r="B62" s="270" t="s">
        <v>795</v>
      </c>
      <c r="C62" s="332" t="s">
        <v>796</v>
      </c>
      <c r="D62" s="61"/>
      <c r="E62" s="383"/>
      <c r="F62" s="54">
        <f t="shared" si="6"/>
        <v>0</v>
      </c>
      <c r="G62" s="54" t="str">
        <f t="shared" si="7"/>
        <v>No Answer</v>
      </c>
      <c r="I62" s="201"/>
    </row>
    <row r="63" spans="1:9" ht="15" customHeight="1" x14ac:dyDescent="0.35">
      <c r="A63" s="444"/>
      <c r="B63" s="444"/>
      <c r="C63" s="444"/>
      <c r="D63" s="444"/>
      <c r="E63" s="343"/>
      <c r="F63" s="336"/>
      <c r="G63" s="337"/>
      <c r="I63" s="201"/>
    </row>
    <row r="64" spans="1:9" ht="15" customHeight="1" x14ac:dyDescent="0.35">
      <c r="A64" s="440" t="s">
        <v>797</v>
      </c>
      <c r="B64" s="441"/>
      <c r="C64" s="441"/>
      <c r="D64" s="335"/>
      <c r="E64" s="346"/>
      <c r="F64" s="336"/>
      <c r="G64" s="337"/>
    </row>
    <row r="65" spans="1:9" x14ac:dyDescent="0.35">
      <c r="A65" s="55" t="s">
        <v>105</v>
      </c>
      <c r="B65" s="56" t="s">
        <v>106</v>
      </c>
      <c r="C65" s="55" t="s">
        <v>107</v>
      </c>
      <c r="D65" s="57" t="s">
        <v>108</v>
      </c>
      <c r="E65" s="39" t="s">
        <v>109</v>
      </c>
      <c r="F65" s="40"/>
      <c r="G65" s="40"/>
      <c r="H65" s="217"/>
    </row>
    <row r="66" spans="1:9" ht="30" customHeight="1" x14ac:dyDescent="0.35">
      <c r="A66" s="68" t="s">
        <v>798</v>
      </c>
      <c r="B66" s="333" t="s">
        <v>799</v>
      </c>
      <c r="C66" s="347" t="s">
        <v>800</v>
      </c>
      <c r="D66" s="61"/>
      <c r="E66" s="384"/>
      <c r="F66" s="54">
        <f t="shared" ref="F66:F67" si="8">IF(D66="I - Included with COTS",5,IF(D66="IN - Included by UAT (no cost)",3,IF(D66="IC - Included by UAT (with cost)",-2,IF(D66="N- Cannot Meet",-5,))))</f>
        <v>0</v>
      </c>
      <c r="G66" s="54" t="str">
        <f>IF(D66="I - Included with COTS","I",IF(D66="IN - Included by UAT (no cost)","IN",IF(D66="IC - included by UAT (with cost)","IC",IF(D66="N- Cannot Meet","N",IF(D66=$G$1,"No Answer")))))</f>
        <v>No Answer</v>
      </c>
    </row>
    <row r="67" spans="1:9" ht="30" customHeight="1" x14ac:dyDescent="0.35">
      <c r="A67" s="68" t="s">
        <v>801</v>
      </c>
      <c r="B67" s="333" t="s">
        <v>802</v>
      </c>
      <c r="C67" s="347" t="s">
        <v>803</v>
      </c>
      <c r="D67" s="61"/>
      <c r="E67" s="383"/>
      <c r="F67" s="54">
        <f t="shared" si="8"/>
        <v>0</v>
      </c>
      <c r="G67" s="54" t="str">
        <f>IF(D67="I - Included with COTS","I",IF(D67="IN - Included by UAT (no cost)","IN",IF(D67="IC - included by UAT (with cost)","IC",IF(D67="N- Cannot Meet","N",IF(D67=$G$1,"No Answer")))))</f>
        <v>No Answer</v>
      </c>
    </row>
    <row r="68" spans="1:9" ht="15" customHeight="1" x14ac:dyDescent="0.35">
      <c r="A68" s="348"/>
      <c r="B68" s="348"/>
      <c r="C68" s="348"/>
      <c r="D68" s="348"/>
      <c r="E68" s="349"/>
      <c r="F68" s="336"/>
      <c r="G68" s="337"/>
      <c r="I68" s="201"/>
    </row>
    <row r="69" spans="1:9" ht="15" customHeight="1" x14ac:dyDescent="0.35">
      <c r="A69" s="440" t="s">
        <v>804</v>
      </c>
      <c r="B69" s="441"/>
      <c r="C69" s="441"/>
      <c r="D69" s="335"/>
      <c r="E69" s="346"/>
      <c r="F69" s="336"/>
      <c r="G69" s="337"/>
    </row>
    <row r="70" spans="1:9" x14ac:dyDescent="0.35">
      <c r="A70" s="55" t="s">
        <v>105</v>
      </c>
      <c r="B70" s="56" t="s">
        <v>106</v>
      </c>
      <c r="C70" s="55" t="s">
        <v>107</v>
      </c>
      <c r="D70" s="57" t="s">
        <v>108</v>
      </c>
      <c r="E70" s="39" t="s">
        <v>109</v>
      </c>
      <c r="F70" s="40"/>
      <c r="G70" s="40"/>
      <c r="H70" s="217"/>
    </row>
    <row r="71" spans="1:9" ht="60" customHeight="1" x14ac:dyDescent="0.35">
      <c r="A71" s="68" t="s">
        <v>805</v>
      </c>
      <c r="B71" s="270" t="s">
        <v>806</v>
      </c>
      <c r="C71" s="331" t="s">
        <v>807</v>
      </c>
      <c r="D71" s="61"/>
      <c r="E71" s="383"/>
      <c r="F71" s="54">
        <f t="shared" ref="F71:F79" si="9">IF(D71="I - Included with COTS",5,IF(D71="IN - Included by UAT (no cost)",3,IF(D71="IC - Included by UAT (with cost)",-2,IF(D71="N- Cannot Meet",-5,))))</f>
        <v>0</v>
      </c>
      <c r="G71" s="54" t="str">
        <f t="shared" ref="G71:G79" si="10">IF(D71="I - Included with COTS","I",IF(D71="IN - Included by UAT (no cost)","IN",IF(D71="IC - included by UAT (with cost)","IC",IF(D71="N- Cannot Meet","N",IF(D71=$G$1,"No Answer")))))</f>
        <v>No Answer</v>
      </c>
    </row>
    <row r="72" spans="1:9" ht="30" customHeight="1" x14ac:dyDescent="0.35">
      <c r="A72" s="68" t="s">
        <v>808</v>
      </c>
      <c r="B72" s="270" t="s">
        <v>809</v>
      </c>
      <c r="C72" s="331" t="s">
        <v>810</v>
      </c>
      <c r="D72" s="61"/>
      <c r="E72" s="383"/>
      <c r="F72" s="54">
        <f t="shared" si="9"/>
        <v>0</v>
      </c>
      <c r="G72" s="54" t="str">
        <f t="shared" si="10"/>
        <v>No Answer</v>
      </c>
    </row>
    <row r="73" spans="1:9" ht="30" customHeight="1" x14ac:dyDescent="0.35">
      <c r="A73" s="68" t="s">
        <v>811</v>
      </c>
      <c r="B73" s="270" t="s">
        <v>812</v>
      </c>
      <c r="C73" s="332" t="s">
        <v>813</v>
      </c>
      <c r="D73" s="61"/>
      <c r="E73" s="383"/>
      <c r="F73" s="54">
        <f t="shared" si="9"/>
        <v>0</v>
      </c>
      <c r="G73" s="54" t="str">
        <f t="shared" si="10"/>
        <v>No Answer</v>
      </c>
      <c r="I73" s="201"/>
    </row>
    <row r="74" spans="1:9" ht="30" customHeight="1" x14ac:dyDescent="0.35">
      <c r="A74" s="68" t="s">
        <v>814</v>
      </c>
      <c r="B74" s="270" t="s">
        <v>815</v>
      </c>
      <c r="C74" s="331" t="s">
        <v>816</v>
      </c>
      <c r="D74" s="61"/>
      <c r="E74" s="383"/>
      <c r="F74" s="54">
        <f t="shared" si="9"/>
        <v>0</v>
      </c>
      <c r="G74" s="54" t="str">
        <f t="shared" si="10"/>
        <v>No Answer</v>
      </c>
    </row>
    <row r="75" spans="1:9" ht="30" customHeight="1" x14ac:dyDescent="0.35">
      <c r="A75" s="68" t="s">
        <v>817</v>
      </c>
      <c r="B75" s="270" t="s">
        <v>818</v>
      </c>
      <c r="C75" s="331" t="s">
        <v>819</v>
      </c>
      <c r="D75" s="61"/>
      <c r="E75" s="384"/>
      <c r="F75" s="54">
        <f t="shared" si="9"/>
        <v>0</v>
      </c>
      <c r="G75" s="54" t="str">
        <f t="shared" si="10"/>
        <v>No Answer</v>
      </c>
    </row>
    <row r="76" spans="1:9" ht="30" customHeight="1" x14ac:dyDescent="0.35">
      <c r="A76" s="68" t="s">
        <v>820</v>
      </c>
      <c r="B76" s="270" t="s">
        <v>821</v>
      </c>
      <c r="C76" s="331" t="s">
        <v>822</v>
      </c>
      <c r="D76" s="61"/>
      <c r="E76" s="384"/>
      <c r="F76" s="54">
        <f t="shared" si="9"/>
        <v>0</v>
      </c>
      <c r="G76" s="54" t="str">
        <f t="shared" si="10"/>
        <v>No Answer</v>
      </c>
    </row>
    <row r="77" spans="1:9" ht="30" customHeight="1" x14ac:dyDescent="0.35">
      <c r="A77" s="68" t="s">
        <v>823</v>
      </c>
      <c r="B77" s="270" t="s">
        <v>824</v>
      </c>
      <c r="C77" s="332" t="s">
        <v>825</v>
      </c>
      <c r="D77" s="61"/>
      <c r="E77" s="383"/>
      <c r="F77" s="54">
        <f t="shared" si="9"/>
        <v>0</v>
      </c>
      <c r="G77" s="54" t="str">
        <f t="shared" si="10"/>
        <v>No Answer</v>
      </c>
    </row>
    <row r="78" spans="1:9" ht="30" customHeight="1" x14ac:dyDescent="0.35">
      <c r="A78" s="68" t="s">
        <v>826</v>
      </c>
      <c r="B78" s="270" t="s">
        <v>827</v>
      </c>
      <c r="C78" s="332" t="s">
        <v>828</v>
      </c>
      <c r="D78" s="61"/>
      <c r="E78" s="383"/>
      <c r="F78" s="54">
        <f t="shared" si="9"/>
        <v>0</v>
      </c>
      <c r="G78" s="54" t="str">
        <f t="shared" si="10"/>
        <v>No Answer</v>
      </c>
    </row>
    <row r="79" spans="1:9" ht="30" customHeight="1" x14ac:dyDescent="0.35">
      <c r="A79" s="68" t="s">
        <v>829</v>
      </c>
      <c r="B79" s="270" t="s">
        <v>830</v>
      </c>
      <c r="C79" s="332" t="s">
        <v>831</v>
      </c>
      <c r="D79" s="61"/>
      <c r="E79" s="383"/>
      <c r="F79" s="54">
        <f t="shared" si="9"/>
        <v>0</v>
      </c>
      <c r="G79" s="54" t="str">
        <f t="shared" si="10"/>
        <v>No Answer</v>
      </c>
    </row>
    <row r="80" spans="1:9" ht="15" customHeight="1" x14ac:dyDescent="0.35">
      <c r="A80" s="447"/>
      <c r="B80" s="447"/>
      <c r="C80" s="447"/>
      <c r="D80" s="447"/>
      <c r="E80" s="447"/>
      <c r="F80" s="336"/>
      <c r="G80" s="337"/>
    </row>
    <row r="81" spans="1:12" ht="15" customHeight="1" x14ac:dyDescent="0.35">
      <c r="A81" s="448" t="s">
        <v>832</v>
      </c>
      <c r="B81" s="449"/>
      <c r="C81" s="449"/>
      <c r="D81" s="449"/>
      <c r="E81" s="449"/>
      <c r="F81" s="336"/>
      <c r="G81" s="337"/>
    </row>
    <row r="82" spans="1:12" ht="15" customHeight="1" x14ac:dyDescent="0.35">
      <c r="A82" s="55" t="s">
        <v>105</v>
      </c>
      <c r="B82" s="56" t="s">
        <v>106</v>
      </c>
      <c r="C82" s="55" t="s">
        <v>107</v>
      </c>
      <c r="D82" s="57" t="s">
        <v>108</v>
      </c>
      <c r="E82" s="39" t="s">
        <v>109</v>
      </c>
      <c r="F82" s="40"/>
      <c r="G82" s="40"/>
      <c r="H82" s="217"/>
    </row>
    <row r="83" spans="1:12" s="350" customFormat="1" ht="30" customHeight="1" x14ac:dyDescent="0.35">
      <c r="A83" s="68" t="s">
        <v>833</v>
      </c>
      <c r="B83" s="270" t="s">
        <v>834</v>
      </c>
      <c r="C83" s="332" t="s">
        <v>835</v>
      </c>
      <c r="D83" s="61"/>
      <c r="E83" s="383"/>
      <c r="F83" s="54">
        <f t="shared" ref="F83:F84" si="11">IF(D83="I - Included with COTS",5,IF(D83="IN - Included by UAT (no cost)",3,IF(D83="IC - Included by UAT (with cost)",-2,IF(D83="N- Cannot Meet",-5,))))</f>
        <v>0</v>
      </c>
      <c r="G83" s="54" t="str">
        <f>IF(D83="I - Included with COTS","I",IF(D83="IN - Included by UAT (no cost)","IN",IF(D83="IC - included by UAT (with cost)","IC",IF(D83="N- Cannot Meet","N",IF(D83=$G$1,"No Answer")))))</f>
        <v>No Answer</v>
      </c>
      <c r="H83" s="40"/>
      <c r="I83" s="40"/>
      <c r="J83" s="40"/>
      <c r="K83" s="40"/>
      <c r="L83" s="40"/>
    </row>
    <row r="84" spans="1:12" s="350" customFormat="1" ht="30" customHeight="1" x14ac:dyDescent="0.35">
      <c r="A84" s="68" t="s">
        <v>836</v>
      </c>
      <c r="B84" s="270" t="s">
        <v>837</v>
      </c>
      <c r="C84" s="332" t="s">
        <v>838</v>
      </c>
      <c r="D84" s="61"/>
      <c r="E84" s="383"/>
      <c r="F84" s="54">
        <f t="shared" si="11"/>
        <v>0</v>
      </c>
      <c r="G84" s="54" t="str">
        <f>IF(D84="I - Included with COTS","I",IF(D84="IN - Included by UAT (no cost)","IN",IF(D84="IC - included by UAT (with cost)","IC",IF(D84="N- Cannot Meet","N",IF(D84=$G$1,"No Answer")))))</f>
        <v>No Answer</v>
      </c>
      <c r="H84" s="40"/>
      <c r="I84" s="40"/>
      <c r="J84" s="40"/>
      <c r="K84" s="40"/>
      <c r="L84" s="40"/>
    </row>
    <row r="85" spans="1:12" ht="15" customHeight="1" x14ac:dyDescent="0.35">
      <c r="A85" s="425"/>
      <c r="B85" s="425"/>
      <c r="C85" s="425"/>
      <c r="D85" s="425"/>
      <c r="E85" s="425"/>
      <c r="F85" s="336"/>
      <c r="G85" s="337"/>
    </row>
    <row r="86" spans="1:12" s="300" customFormat="1" ht="15" customHeight="1" x14ac:dyDescent="0.35">
      <c r="A86" s="450" t="s">
        <v>839</v>
      </c>
      <c r="B86" s="451"/>
      <c r="C86" s="451"/>
      <c r="D86" s="451"/>
      <c r="E86" s="451"/>
      <c r="F86" s="54"/>
      <c r="G86" s="54"/>
    </row>
    <row r="87" spans="1:12" x14ac:dyDescent="0.35">
      <c r="A87" s="55" t="s">
        <v>105</v>
      </c>
      <c r="B87" s="56" t="s">
        <v>106</v>
      </c>
      <c r="C87" s="55" t="s">
        <v>107</v>
      </c>
      <c r="D87" s="57" t="s">
        <v>108</v>
      </c>
      <c r="E87" s="39" t="s">
        <v>109</v>
      </c>
      <c r="F87" s="40"/>
      <c r="G87" s="40"/>
      <c r="H87" s="217"/>
    </row>
    <row r="88" spans="1:12" s="350" customFormat="1" ht="45" customHeight="1" x14ac:dyDescent="0.35">
      <c r="A88" s="68" t="s">
        <v>840</v>
      </c>
      <c r="B88" s="270" t="s">
        <v>841</v>
      </c>
      <c r="C88" s="332" t="s">
        <v>842</v>
      </c>
      <c r="D88" s="61"/>
      <c r="E88" s="383"/>
      <c r="F88" s="54">
        <f t="shared" ref="F88:F97" si="12">IF(D88="I - Included with COTS",5,IF(D88="IN - Included by UAT (no cost)",3,IF(D88="IC - Included by UAT (with cost)",-2,IF(D88="N- Cannot Meet",-5,))))</f>
        <v>0</v>
      </c>
      <c r="G88" s="54" t="str">
        <f t="shared" ref="G88:G97" si="13">IF(D88="I - Included with COTS","I",IF(D88="IN - Included by UAT (no cost)","IN",IF(D88="IC - included by UAT (with cost)","IC",IF(D88="N- Cannot Meet","N",IF(D88=$G$1,"No Answer")))))</f>
        <v>No Answer</v>
      </c>
      <c r="H88" s="40"/>
      <c r="I88" s="40"/>
      <c r="J88" s="40"/>
      <c r="K88" s="40"/>
      <c r="L88" s="40"/>
    </row>
    <row r="89" spans="1:12" s="350" customFormat="1" ht="30" customHeight="1" x14ac:dyDescent="0.35">
      <c r="A89" s="68" t="s">
        <v>843</v>
      </c>
      <c r="B89" s="270" t="s">
        <v>844</v>
      </c>
      <c r="C89" s="332" t="s">
        <v>845</v>
      </c>
      <c r="D89" s="61"/>
      <c r="E89" s="383"/>
      <c r="F89" s="54">
        <f t="shared" si="12"/>
        <v>0</v>
      </c>
      <c r="G89" s="54" t="str">
        <f t="shared" si="13"/>
        <v>No Answer</v>
      </c>
      <c r="H89" s="40"/>
      <c r="I89" s="40"/>
      <c r="J89" s="40"/>
      <c r="K89" s="40"/>
      <c r="L89" s="40"/>
    </row>
    <row r="90" spans="1:12" s="350" customFormat="1" ht="30" customHeight="1" x14ac:dyDescent="0.35">
      <c r="A90" s="68" t="s">
        <v>846</v>
      </c>
      <c r="B90" s="270" t="s">
        <v>847</v>
      </c>
      <c r="C90" s="332" t="s">
        <v>848</v>
      </c>
      <c r="D90" s="61"/>
      <c r="E90" s="383"/>
      <c r="F90" s="54">
        <f t="shared" si="12"/>
        <v>0</v>
      </c>
      <c r="G90" s="54" t="str">
        <f t="shared" si="13"/>
        <v>No Answer</v>
      </c>
      <c r="H90" s="40"/>
      <c r="I90" s="40"/>
      <c r="J90" s="40"/>
      <c r="K90" s="40"/>
      <c r="L90" s="40"/>
    </row>
    <row r="91" spans="1:12" s="300" customFormat="1" ht="30" customHeight="1" x14ac:dyDescent="0.35">
      <c r="A91" s="68" t="s">
        <v>849</v>
      </c>
      <c r="B91" s="298" t="s">
        <v>850</v>
      </c>
      <c r="C91" s="299" t="s">
        <v>851</v>
      </c>
      <c r="D91" s="61"/>
      <c r="E91" s="380"/>
      <c r="F91" s="54">
        <f t="shared" si="12"/>
        <v>0</v>
      </c>
      <c r="G91" s="54" t="str">
        <f t="shared" si="13"/>
        <v>No Answer</v>
      </c>
    </row>
    <row r="92" spans="1:12" s="300" customFormat="1" ht="30" customHeight="1" x14ac:dyDescent="0.35">
      <c r="A92" s="68" t="s">
        <v>852</v>
      </c>
      <c r="B92" s="298" t="s">
        <v>853</v>
      </c>
      <c r="C92" s="299" t="s">
        <v>854</v>
      </c>
      <c r="D92" s="61"/>
      <c r="E92" s="380"/>
      <c r="F92" s="54">
        <f t="shared" si="12"/>
        <v>0</v>
      </c>
      <c r="G92" s="54" t="str">
        <f t="shared" si="13"/>
        <v>No Answer</v>
      </c>
    </row>
    <row r="93" spans="1:12" s="300" customFormat="1" ht="30" customHeight="1" x14ac:dyDescent="0.35">
      <c r="A93" s="68" t="s">
        <v>855</v>
      </c>
      <c r="B93" s="298" t="s">
        <v>856</v>
      </c>
      <c r="C93" s="299" t="s">
        <v>857</v>
      </c>
      <c r="D93" s="61"/>
      <c r="E93" s="380"/>
      <c r="F93" s="54">
        <f t="shared" si="12"/>
        <v>0</v>
      </c>
      <c r="G93" s="54" t="str">
        <f t="shared" si="13"/>
        <v>No Answer</v>
      </c>
    </row>
    <row r="94" spans="1:12" s="350" customFormat="1" ht="30" customHeight="1" x14ac:dyDescent="0.35">
      <c r="A94" s="68" t="s">
        <v>858</v>
      </c>
      <c r="B94" s="270" t="s">
        <v>859</v>
      </c>
      <c r="C94" s="332" t="s">
        <v>860</v>
      </c>
      <c r="D94" s="61"/>
      <c r="E94" s="383"/>
      <c r="F94" s="54">
        <f t="shared" si="12"/>
        <v>0</v>
      </c>
      <c r="G94" s="54" t="str">
        <f t="shared" si="13"/>
        <v>No Answer</v>
      </c>
      <c r="H94" s="40"/>
      <c r="I94" s="40"/>
      <c r="J94" s="40"/>
      <c r="K94" s="40"/>
      <c r="L94" s="40"/>
    </row>
    <row r="95" spans="1:12" ht="30" customHeight="1" x14ac:dyDescent="0.35">
      <c r="A95" s="68" t="s">
        <v>861</v>
      </c>
      <c r="B95" s="351" t="s">
        <v>862</v>
      </c>
      <c r="C95" s="352" t="s">
        <v>863</v>
      </c>
      <c r="D95" s="61"/>
      <c r="E95" s="383"/>
      <c r="F95" s="54">
        <f t="shared" si="12"/>
        <v>0</v>
      </c>
      <c r="G95" s="54" t="str">
        <f t="shared" si="13"/>
        <v>No Answer</v>
      </c>
    </row>
    <row r="96" spans="1:12" ht="30" customHeight="1" x14ac:dyDescent="0.35">
      <c r="A96" s="68" t="s">
        <v>864</v>
      </c>
      <c r="B96" s="351" t="s">
        <v>865</v>
      </c>
      <c r="C96" s="352" t="s">
        <v>866</v>
      </c>
      <c r="D96" s="61"/>
      <c r="E96" s="383"/>
      <c r="F96" s="54">
        <f t="shared" si="12"/>
        <v>0</v>
      </c>
      <c r="G96" s="54" t="str">
        <f t="shared" si="13"/>
        <v>No Answer</v>
      </c>
    </row>
    <row r="97" spans="1:12" s="350" customFormat="1" ht="30" customHeight="1" x14ac:dyDescent="0.35">
      <c r="A97" s="68" t="s">
        <v>867</v>
      </c>
      <c r="B97" s="270" t="s">
        <v>868</v>
      </c>
      <c r="C97" s="332" t="s">
        <v>869</v>
      </c>
      <c r="D97" s="61"/>
      <c r="E97" s="383"/>
      <c r="F97" s="54">
        <f t="shared" si="12"/>
        <v>0</v>
      </c>
      <c r="G97" s="54" t="str">
        <f t="shared" si="13"/>
        <v>No Answer</v>
      </c>
      <c r="H97" s="40"/>
      <c r="I97" s="40"/>
      <c r="J97" s="40"/>
      <c r="K97" s="40"/>
      <c r="L97" s="40"/>
    </row>
    <row r="98" spans="1:12" s="300" customFormat="1" ht="15" customHeight="1" x14ac:dyDescent="0.35">
      <c r="A98" s="452" t="s">
        <v>870</v>
      </c>
      <c r="B98" s="452"/>
      <c r="C98" s="452"/>
      <c r="D98" s="353"/>
      <c r="E98" s="353"/>
      <c r="F98" s="54"/>
      <c r="G98" s="54"/>
    </row>
    <row r="99" spans="1:12" s="300" customFormat="1" ht="45" customHeight="1" x14ac:dyDescent="0.35">
      <c r="A99" s="354" t="s">
        <v>871</v>
      </c>
      <c r="B99" s="298" t="s">
        <v>872</v>
      </c>
      <c r="C99" s="299" t="s">
        <v>873</v>
      </c>
      <c r="D99" s="61"/>
      <c r="E99" s="380"/>
      <c r="F99" s="54">
        <f t="shared" ref="F99:F119" si="14">IF(D99="I - Included with COTS",5,IF(D99="IN - Included by UAT (no cost)",3,IF(D99="IC - Included by UAT (with cost)",-2,IF(D99="N- Cannot Meet",-5,))))</f>
        <v>0</v>
      </c>
      <c r="G99" s="54" t="str">
        <f t="shared" ref="G99:G105" si="15">IF(D99="I - Included with COTS","I",IF(D99="IN - Included by UAT (no cost)","IN",IF(D99="IC - included by UAT (with cost)","IC",IF(D99="N- Cannot Meet","N",IF(D99=$G$1,"No Answer")))))</f>
        <v>No Answer</v>
      </c>
    </row>
    <row r="100" spans="1:12" s="300" customFormat="1" ht="30" customHeight="1" x14ac:dyDescent="0.35">
      <c r="A100" s="354" t="s">
        <v>874</v>
      </c>
      <c r="B100" s="298" t="s">
        <v>875</v>
      </c>
      <c r="C100" s="299" t="s">
        <v>876</v>
      </c>
      <c r="D100" s="61"/>
      <c r="E100" s="380"/>
      <c r="F100" s="54">
        <f t="shared" si="14"/>
        <v>0</v>
      </c>
      <c r="G100" s="54" t="str">
        <f t="shared" si="15"/>
        <v>No Answer</v>
      </c>
    </row>
    <row r="101" spans="1:12" s="300" customFormat="1" ht="30" customHeight="1" x14ac:dyDescent="0.35">
      <c r="A101" s="354" t="s">
        <v>877</v>
      </c>
      <c r="B101" s="298" t="s">
        <v>878</v>
      </c>
      <c r="C101" s="299" t="s">
        <v>879</v>
      </c>
      <c r="D101" s="61"/>
      <c r="E101" s="380"/>
      <c r="F101" s="54">
        <f t="shared" si="14"/>
        <v>0</v>
      </c>
      <c r="G101" s="54" t="str">
        <f t="shared" si="15"/>
        <v>No Answer</v>
      </c>
    </row>
    <row r="102" spans="1:12" s="300" customFormat="1" ht="45" customHeight="1" x14ac:dyDescent="0.35">
      <c r="A102" s="354" t="s">
        <v>880</v>
      </c>
      <c r="B102" s="298" t="s">
        <v>881</v>
      </c>
      <c r="C102" s="299" t="s">
        <v>882</v>
      </c>
      <c r="D102" s="61"/>
      <c r="E102" s="380"/>
      <c r="F102" s="54">
        <f t="shared" si="14"/>
        <v>0</v>
      </c>
      <c r="G102" s="54" t="str">
        <f t="shared" si="15"/>
        <v>No Answer</v>
      </c>
    </row>
    <row r="103" spans="1:12" s="300" customFormat="1" ht="30" customHeight="1" x14ac:dyDescent="0.35">
      <c r="A103" s="354" t="s">
        <v>883</v>
      </c>
      <c r="B103" s="298" t="s">
        <v>884</v>
      </c>
      <c r="C103" s="299" t="s">
        <v>885</v>
      </c>
      <c r="D103" s="61"/>
      <c r="E103" s="380"/>
      <c r="F103" s="54">
        <f t="shared" si="14"/>
        <v>0</v>
      </c>
      <c r="G103" s="54" t="str">
        <f t="shared" si="15"/>
        <v>No Answer</v>
      </c>
    </row>
    <row r="104" spans="1:12" s="300" customFormat="1" ht="30" customHeight="1" x14ac:dyDescent="0.35">
      <c r="A104" s="354" t="s">
        <v>886</v>
      </c>
      <c r="B104" s="298" t="s">
        <v>887</v>
      </c>
      <c r="C104" s="299" t="s">
        <v>888</v>
      </c>
      <c r="D104" s="61"/>
      <c r="E104" s="380"/>
      <c r="F104" s="54">
        <f t="shared" si="14"/>
        <v>0</v>
      </c>
      <c r="G104" s="54" t="str">
        <f t="shared" si="15"/>
        <v>No Answer</v>
      </c>
    </row>
    <row r="105" spans="1:12" s="300" customFormat="1" ht="30" customHeight="1" x14ac:dyDescent="0.35">
      <c r="A105" s="354" t="s">
        <v>889</v>
      </c>
      <c r="B105" s="298" t="s">
        <v>890</v>
      </c>
      <c r="C105" s="299" t="s">
        <v>891</v>
      </c>
      <c r="D105" s="61"/>
      <c r="E105" s="380"/>
      <c r="F105" s="54">
        <f t="shared" si="14"/>
        <v>0</v>
      </c>
      <c r="G105" s="54" t="str">
        <f t="shared" si="15"/>
        <v>No Answer</v>
      </c>
    </row>
    <row r="106" spans="1:12" s="300" customFormat="1" ht="15" customHeight="1" x14ac:dyDescent="0.35">
      <c r="A106" s="452" t="s">
        <v>892</v>
      </c>
      <c r="B106" s="452"/>
      <c r="C106" s="452"/>
      <c r="D106" s="355"/>
      <c r="E106" s="355"/>
      <c r="F106" s="54"/>
      <c r="G106" s="54"/>
    </row>
    <row r="107" spans="1:12" s="300" customFormat="1" ht="30" customHeight="1" x14ac:dyDescent="0.35">
      <c r="A107" s="354" t="s">
        <v>893</v>
      </c>
      <c r="B107" s="298" t="s">
        <v>894</v>
      </c>
      <c r="C107" s="299" t="s">
        <v>895</v>
      </c>
      <c r="D107" s="61"/>
      <c r="E107" s="380"/>
      <c r="F107" s="54">
        <f t="shared" si="14"/>
        <v>0</v>
      </c>
      <c r="G107" s="54" t="str">
        <f t="shared" ref="G107:G119" si="16">IF(D107="I - Included with COTS","I",IF(D107="IN - Included by UAT (no cost)","IN",IF(D107="IC - included by UAT (with cost)","IC",IF(D107="N- Cannot Meet","N",IF(D107=$G$1,"No Answer")))))</f>
        <v>No Answer</v>
      </c>
    </row>
    <row r="108" spans="1:12" s="300" customFormat="1" ht="45" customHeight="1" x14ac:dyDescent="0.35">
      <c r="A108" s="354" t="s">
        <v>896</v>
      </c>
      <c r="B108" s="298" t="s">
        <v>897</v>
      </c>
      <c r="C108" s="299" t="s">
        <v>898</v>
      </c>
      <c r="D108" s="61"/>
      <c r="E108" s="380"/>
      <c r="F108" s="54">
        <f t="shared" si="14"/>
        <v>0</v>
      </c>
      <c r="G108" s="54" t="str">
        <f t="shared" si="16"/>
        <v>No Answer</v>
      </c>
    </row>
    <row r="109" spans="1:12" s="300" customFormat="1" ht="45" customHeight="1" x14ac:dyDescent="0.35">
      <c r="A109" s="354" t="s">
        <v>899</v>
      </c>
      <c r="B109" s="325" t="s">
        <v>900</v>
      </c>
      <c r="C109" s="252" t="s">
        <v>901</v>
      </c>
      <c r="D109" s="61"/>
      <c r="E109" s="380"/>
      <c r="F109" s="54">
        <f t="shared" si="14"/>
        <v>0</v>
      </c>
      <c r="G109" s="54" t="str">
        <f t="shared" si="16"/>
        <v>No Answer</v>
      </c>
    </row>
    <row r="110" spans="1:12" s="300" customFormat="1" ht="30" customHeight="1" x14ac:dyDescent="0.35">
      <c r="A110" s="354" t="s">
        <v>902</v>
      </c>
      <c r="B110" s="325" t="s">
        <v>903</v>
      </c>
      <c r="C110" s="299" t="s">
        <v>904</v>
      </c>
      <c r="D110" s="61"/>
      <c r="E110" s="380"/>
      <c r="F110" s="54">
        <f t="shared" si="14"/>
        <v>0</v>
      </c>
      <c r="G110" s="54" t="str">
        <f t="shared" si="16"/>
        <v>No Answer</v>
      </c>
    </row>
    <row r="111" spans="1:12" s="300" customFormat="1" ht="30" customHeight="1" x14ac:dyDescent="0.35">
      <c r="A111" s="354" t="s">
        <v>905</v>
      </c>
      <c r="B111" s="325" t="s">
        <v>906</v>
      </c>
      <c r="C111" s="252" t="s">
        <v>907</v>
      </c>
      <c r="D111" s="61"/>
      <c r="E111" s="380"/>
      <c r="F111" s="54">
        <f t="shared" si="14"/>
        <v>0</v>
      </c>
      <c r="G111" s="54" t="str">
        <f t="shared" si="16"/>
        <v>No Answer</v>
      </c>
    </row>
    <row r="112" spans="1:12" s="300" customFormat="1" ht="45" customHeight="1" x14ac:dyDescent="0.35">
      <c r="A112" s="354" t="s">
        <v>908</v>
      </c>
      <c r="B112" s="325" t="s">
        <v>909</v>
      </c>
      <c r="C112" s="252" t="s">
        <v>910</v>
      </c>
      <c r="D112" s="61"/>
      <c r="E112" s="380"/>
      <c r="F112" s="54">
        <f t="shared" si="14"/>
        <v>0</v>
      </c>
      <c r="G112" s="54" t="str">
        <f t="shared" si="16"/>
        <v>No Answer</v>
      </c>
    </row>
    <row r="113" spans="1:9" s="300" customFormat="1" ht="30" customHeight="1" x14ac:dyDescent="0.35">
      <c r="A113" s="354" t="s">
        <v>911</v>
      </c>
      <c r="B113" s="325" t="s">
        <v>912</v>
      </c>
      <c r="C113" s="252" t="s">
        <v>913</v>
      </c>
      <c r="D113" s="61"/>
      <c r="E113" s="380"/>
      <c r="F113" s="54">
        <f t="shared" si="14"/>
        <v>0</v>
      </c>
      <c r="G113" s="54" t="str">
        <f t="shared" si="16"/>
        <v>No Answer</v>
      </c>
    </row>
    <row r="114" spans="1:9" s="300" customFormat="1" ht="30" customHeight="1" x14ac:dyDescent="0.35">
      <c r="A114" s="354" t="s">
        <v>914</v>
      </c>
      <c r="B114" s="325" t="s">
        <v>915</v>
      </c>
      <c r="C114" s="299" t="s">
        <v>916</v>
      </c>
      <c r="D114" s="61"/>
      <c r="E114" s="380"/>
      <c r="F114" s="54">
        <f t="shared" si="14"/>
        <v>0</v>
      </c>
      <c r="G114" s="54" t="str">
        <f t="shared" si="16"/>
        <v>No Answer</v>
      </c>
    </row>
    <row r="115" spans="1:9" s="300" customFormat="1" ht="30" customHeight="1" x14ac:dyDescent="0.35">
      <c r="A115" s="354" t="s">
        <v>917</v>
      </c>
      <c r="B115" s="325" t="s">
        <v>918</v>
      </c>
      <c r="C115" s="299" t="s">
        <v>919</v>
      </c>
      <c r="D115" s="61"/>
      <c r="E115" s="380"/>
      <c r="F115" s="54">
        <f t="shared" si="14"/>
        <v>0</v>
      </c>
      <c r="G115" s="54" t="str">
        <f t="shared" si="16"/>
        <v>No Answer</v>
      </c>
    </row>
    <row r="116" spans="1:9" s="300" customFormat="1" ht="30" customHeight="1" x14ac:dyDescent="0.35">
      <c r="A116" s="354" t="s">
        <v>920</v>
      </c>
      <c r="B116" s="325" t="s">
        <v>921</v>
      </c>
      <c r="C116" s="252" t="s">
        <v>922</v>
      </c>
      <c r="D116" s="61"/>
      <c r="E116" s="380"/>
      <c r="F116" s="54">
        <f t="shared" si="14"/>
        <v>0</v>
      </c>
      <c r="G116" s="54" t="str">
        <f t="shared" si="16"/>
        <v>No Answer</v>
      </c>
    </row>
    <row r="117" spans="1:9" s="300" customFormat="1" ht="30" customHeight="1" x14ac:dyDescent="0.35">
      <c r="A117" s="354" t="s">
        <v>923</v>
      </c>
      <c r="B117" s="325" t="s">
        <v>924</v>
      </c>
      <c r="C117" s="299" t="s">
        <v>925</v>
      </c>
      <c r="D117" s="156"/>
      <c r="E117" s="380"/>
      <c r="F117" s="54" t="e">
        <f>IF(#REF!="I - Included with COTS",5,IF(#REF!="IN - Included by UAT (no cost)",3,IF(#REF!="IC - Included by UAT (with cost)",-2,IF(#REF!="N- Cannot Meet",-5,))))</f>
        <v>#REF!</v>
      </c>
      <c r="G117" s="54" t="e">
        <f>IF(#REF!="I - Included with COTS","I",IF(#REF!="IN - Included by UAT (no cost)","IN",IF(#REF!="IC - included by UAT (with cost)","IC",IF(#REF!="N- Cannot Meet","N",IF(#REF!=$G$1,"No Answer")))))</f>
        <v>#REF!</v>
      </c>
    </row>
    <row r="118" spans="1:9" s="300" customFormat="1" ht="30" customHeight="1" x14ac:dyDescent="0.35">
      <c r="A118" s="354" t="s">
        <v>926</v>
      </c>
      <c r="B118" s="325" t="s">
        <v>927</v>
      </c>
      <c r="C118" s="299" t="s">
        <v>928</v>
      </c>
      <c r="D118" s="61"/>
      <c r="E118" s="380"/>
      <c r="F118" s="54">
        <f t="shared" si="14"/>
        <v>0</v>
      </c>
      <c r="G118" s="54" t="str">
        <f t="shared" si="16"/>
        <v>No Answer</v>
      </c>
    </row>
    <row r="119" spans="1:9" s="300" customFormat="1" ht="30" customHeight="1" x14ac:dyDescent="0.35">
      <c r="A119" s="354" t="s">
        <v>929</v>
      </c>
      <c r="B119" s="325" t="s">
        <v>930</v>
      </c>
      <c r="C119" s="299" t="s">
        <v>931</v>
      </c>
      <c r="D119" s="61"/>
      <c r="E119" s="380"/>
      <c r="F119" s="54">
        <f t="shared" si="14"/>
        <v>0</v>
      </c>
      <c r="G119" s="54" t="str">
        <f t="shared" si="16"/>
        <v>No Answer</v>
      </c>
    </row>
    <row r="120" spans="1:9" ht="15" customHeight="1" x14ac:dyDescent="0.35">
      <c r="A120" s="447"/>
      <c r="B120" s="447"/>
      <c r="C120" s="447"/>
      <c r="D120" s="447"/>
      <c r="E120" s="447"/>
      <c r="F120" s="336"/>
      <c r="G120" s="337"/>
    </row>
    <row r="121" spans="1:9" s="300" customFormat="1" ht="15" customHeight="1" x14ac:dyDescent="0.35">
      <c r="A121" s="450" t="s">
        <v>932</v>
      </c>
      <c r="B121" s="451"/>
      <c r="C121" s="451"/>
      <c r="D121" s="451"/>
      <c r="E121" s="451"/>
      <c r="F121" s="54"/>
      <c r="G121" s="54"/>
    </row>
    <row r="122" spans="1:9" x14ac:dyDescent="0.35">
      <c r="A122" s="55" t="s">
        <v>105</v>
      </c>
      <c r="B122" s="56" t="s">
        <v>106</v>
      </c>
      <c r="C122" s="55" t="s">
        <v>107</v>
      </c>
      <c r="D122" s="57" t="s">
        <v>108</v>
      </c>
      <c r="E122" s="39" t="s">
        <v>109</v>
      </c>
      <c r="F122" s="40"/>
      <c r="G122" s="40"/>
      <c r="H122" s="217"/>
    </row>
    <row r="123" spans="1:9" ht="30" customHeight="1" x14ac:dyDescent="0.35">
      <c r="A123" s="68" t="s">
        <v>933</v>
      </c>
      <c r="B123" s="69" t="s">
        <v>934</v>
      </c>
      <c r="C123" s="70" t="s">
        <v>935</v>
      </c>
      <c r="D123" s="61"/>
      <c r="E123" s="399"/>
      <c r="F123" s="54">
        <f t="shared" ref="F123:F133" si="17">IF(D123="I - Included with COTS",5,IF(D123="IN - Included by UAT (no cost)",3,IF(D123="IC - Included by UAT (with cost)",-2,IF(D123="N- Cannot Meet",-5,))))</f>
        <v>0</v>
      </c>
      <c r="G123" s="54" t="str">
        <f t="shared" ref="G123:G133" si="18">IF(D123="I - Included with COTS","I",IF(D123="IN - Included by UAT (no cost)","IN",IF(D123="IC - included by UAT (with cost)","IC",IF(D123="N- Cannot Meet","N",IF(D123=$G$1,"No Answer")))))</f>
        <v>No Answer</v>
      </c>
    </row>
    <row r="124" spans="1:9" s="32" customFormat="1" ht="30" customHeight="1" x14ac:dyDescent="0.35">
      <c r="A124" s="68" t="s">
        <v>936</v>
      </c>
      <c r="B124" s="59" t="s">
        <v>937</v>
      </c>
      <c r="C124" s="65" t="s">
        <v>938</v>
      </c>
      <c r="D124" s="61"/>
      <c r="E124" s="389"/>
      <c r="F124" s="54">
        <f t="shared" si="17"/>
        <v>0</v>
      </c>
      <c r="G124" s="54" t="str">
        <f t="shared" si="18"/>
        <v>No Answer</v>
      </c>
      <c r="H124" s="63"/>
    </row>
    <row r="125" spans="1:9" ht="30" customHeight="1" x14ac:dyDescent="0.35">
      <c r="A125" s="68" t="s">
        <v>939</v>
      </c>
      <c r="B125" s="270" t="s">
        <v>940</v>
      </c>
      <c r="C125" s="332" t="s">
        <v>941</v>
      </c>
      <c r="D125" s="61"/>
      <c r="E125" s="383"/>
      <c r="F125" s="54">
        <f t="shared" si="17"/>
        <v>0</v>
      </c>
      <c r="G125" s="54" t="str">
        <f t="shared" si="18"/>
        <v>No Answer</v>
      </c>
      <c r="I125" s="201"/>
    </row>
    <row r="126" spans="1:9" s="32" customFormat="1" ht="30" customHeight="1" x14ac:dyDescent="0.35">
      <c r="A126" s="68" t="s">
        <v>942</v>
      </c>
      <c r="B126" s="59" t="s">
        <v>943</v>
      </c>
      <c r="C126" s="65" t="s">
        <v>944</v>
      </c>
      <c r="D126" s="61"/>
      <c r="E126" s="389"/>
      <c r="F126" s="54">
        <f t="shared" si="17"/>
        <v>0</v>
      </c>
      <c r="G126" s="54" t="str">
        <f t="shared" si="18"/>
        <v>No Answer</v>
      </c>
      <c r="H126" s="63"/>
    </row>
    <row r="127" spans="1:9" s="32" customFormat="1" ht="30" customHeight="1" x14ac:dyDescent="0.35">
      <c r="A127" s="68" t="s">
        <v>945</v>
      </c>
      <c r="B127" s="59" t="s">
        <v>946</v>
      </c>
      <c r="C127" s="65" t="s">
        <v>947</v>
      </c>
      <c r="D127" s="61"/>
      <c r="E127" s="389"/>
      <c r="F127" s="54">
        <f t="shared" si="17"/>
        <v>0</v>
      </c>
      <c r="G127" s="54" t="str">
        <f t="shared" si="18"/>
        <v>No Answer</v>
      </c>
      <c r="H127" s="63"/>
    </row>
    <row r="128" spans="1:9" s="32" customFormat="1" ht="30" customHeight="1" x14ac:dyDescent="0.35">
      <c r="A128" s="68" t="s">
        <v>948</v>
      </c>
      <c r="B128" s="59" t="s">
        <v>949</v>
      </c>
      <c r="C128" s="65" t="s">
        <v>950</v>
      </c>
      <c r="D128" s="61"/>
      <c r="E128" s="389"/>
      <c r="F128" s="54">
        <f t="shared" si="17"/>
        <v>0</v>
      </c>
      <c r="G128" s="54" t="str">
        <f t="shared" si="18"/>
        <v>No Answer</v>
      </c>
      <c r="H128" s="63"/>
    </row>
    <row r="129" spans="1:21" ht="30" customHeight="1" x14ac:dyDescent="0.35">
      <c r="A129" s="68" t="s">
        <v>951</v>
      </c>
      <c r="B129" s="270" t="s">
        <v>952</v>
      </c>
      <c r="C129" s="332" t="s">
        <v>953</v>
      </c>
      <c r="D129" s="61"/>
      <c r="E129" s="383"/>
      <c r="F129" s="54">
        <f t="shared" si="17"/>
        <v>0</v>
      </c>
      <c r="G129" s="54" t="str">
        <f t="shared" si="18"/>
        <v>No Answer</v>
      </c>
    </row>
    <row r="130" spans="1:21" ht="30" customHeight="1" x14ac:dyDescent="0.35">
      <c r="A130" s="68" t="s">
        <v>954</v>
      </c>
      <c r="B130" s="270" t="s">
        <v>955</v>
      </c>
      <c r="C130" s="332" t="s">
        <v>956</v>
      </c>
      <c r="D130" s="61"/>
      <c r="E130" s="383"/>
      <c r="F130" s="54">
        <f t="shared" si="17"/>
        <v>0</v>
      </c>
      <c r="G130" s="54" t="str">
        <f t="shared" si="18"/>
        <v>No Answer</v>
      </c>
    </row>
    <row r="131" spans="1:21" ht="30" customHeight="1" x14ac:dyDescent="0.35">
      <c r="A131" s="68" t="s">
        <v>957</v>
      </c>
      <c r="B131" s="270" t="s">
        <v>958</v>
      </c>
      <c r="C131" s="332" t="s">
        <v>959</v>
      </c>
      <c r="D131" s="61"/>
      <c r="E131" s="383"/>
      <c r="F131" s="54">
        <f t="shared" si="17"/>
        <v>0</v>
      </c>
      <c r="G131" s="54" t="str">
        <f t="shared" si="18"/>
        <v>No Answer</v>
      </c>
    </row>
    <row r="132" spans="1:21" ht="30" customHeight="1" x14ac:dyDescent="0.35">
      <c r="A132" s="68" t="s">
        <v>960</v>
      </c>
      <c r="B132" s="270" t="s">
        <v>961</v>
      </c>
      <c r="C132" s="332" t="s">
        <v>962</v>
      </c>
      <c r="D132" s="61"/>
      <c r="E132" s="383"/>
      <c r="F132" s="54">
        <f t="shared" si="17"/>
        <v>0</v>
      </c>
      <c r="G132" s="54" t="str">
        <f t="shared" si="18"/>
        <v>No Answer</v>
      </c>
    </row>
    <row r="133" spans="1:21" ht="30" customHeight="1" x14ac:dyDescent="0.35">
      <c r="A133" s="68" t="s">
        <v>963</v>
      </c>
      <c r="B133" s="270" t="s">
        <v>964</v>
      </c>
      <c r="C133" s="332" t="s">
        <v>965</v>
      </c>
      <c r="D133" s="61"/>
      <c r="E133" s="383"/>
      <c r="F133" s="54">
        <f t="shared" si="17"/>
        <v>0</v>
      </c>
      <c r="G133" s="54" t="str">
        <f t="shared" si="18"/>
        <v>No Answer</v>
      </c>
    </row>
    <row r="134" spans="1:21" ht="15" customHeight="1" x14ac:dyDescent="0.35">
      <c r="A134" s="446"/>
      <c r="B134" s="446"/>
      <c r="C134" s="446"/>
      <c r="D134" s="446"/>
      <c r="E134" s="446"/>
      <c r="F134" s="336"/>
      <c r="G134" s="337"/>
    </row>
    <row r="135" spans="1:21" s="32" customFormat="1" x14ac:dyDescent="0.35">
      <c r="A135" s="434" t="s">
        <v>966</v>
      </c>
      <c r="B135" s="435"/>
      <c r="C135" s="435"/>
      <c r="D135" s="30"/>
      <c r="E135" s="30"/>
      <c r="F135" s="31"/>
    </row>
    <row r="136" spans="1:21" s="32" customFormat="1" ht="30" customHeight="1" x14ac:dyDescent="0.35">
      <c r="A136" s="33"/>
      <c r="B136" s="422" t="s">
        <v>111</v>
      </c>
      <c r="C136" s="422"/>
      <c r="D136" s="422"/>
      <c r="E136" s="33"/>
      <c r="F136" s="35"/>
      <c r="G136" s="36"/>
    </row>
    <row r="137" spans="1:21" s="32" customFormat="1" x14ac:dyDescent="0.35">
      <c r="A137" s="442" t="s">
        <v>686</v>
      </c>
      <c r="B137" s="443"/>
      <c r="C137" s="443"/>
      <c r="D137" s="443"/>
      <c r="E137" s="443"/>
      <c r="F137" s="31"/>
    </row>
    <row r="138" spans="1:21" x14ac:dyDescent="0.35">
      <c r="A138" s="55" t="s">
        <v>105</v>
      </c>
      <c r="B138" s="56" t="s">
        <v>106</v>
      </c>
      <c r="C138" s="55" t="s">
        <v>107</v>
      </c>
      <c r="D138" s="57" t="s">
        <v>108</v>
      </c>
      <c r="E138" s="39" t="s">
        <v>109</v>
      </c>
      <c r="F138" s="40"/>
      <c r="G138" s="40"/>
      <c r="H138" s="217"/>
    </row>
    <row r="139" spans="1:21" ht="30" customHeight="1" x14ac:dyDescent="0.35">
      <c r="A139" s="42" t="s">
        <v>967</v>
      </c>
      <c r="B139" s="43" t="s">
        <v>968</v>
      </c>
      <c r="C139" s="44" t="s">
        <v>969</v>
      </c>
      <c r="D139" s="61"/>
      <c r="E139" s="383"/>
      <c r="F139" s="54">
        <f>IF(D139="I - Included with COTS",3,IF(D139="IN - Included by UAT (no cost)",1,IF(D139="IC - Included by UAT (with cost)",0,IF(D139="N- Cannot Meet",0,))))</f>
        <v>0</v>
      </c>
      <c r="G139" s="54" t="str">
        <f>IF(D139="I - Included with COTS","I",IF(D139="IN - Included by UAT (no cost)","IN",IF(D139="IC - included by UAT (with cost)","IC",IF(D139="N- Cannot Meet","N",IF(D139=$G$1,"No Answer")))))</f>
        <v>No Answer</v>
      </c>
    </row>
    <row r="140" spans="1:21" ht="45" customHeight="1" x14ac:dyDescent="0.35">
      <c r="A140" s="42" t="s">
        <v>970</v>
      </c>
      <c r="B140" s="43" t="s">
        <v>971</v>
      </c>
      <c r="C140" s="44" t="s">
        <v>972</v>
      </c>
      <c r="D140" s="61"/>
      <c r="E140" s="383"/>
      <c r="F140" s="54">
        <f>IF(D140="I - Included with COTS",3,IF(D140="IN - Included by UAT (no cost)",1,IF(D140="IC - Included by UAT (with cost)",0,IF(D140="N- Cannot Meet",0,))))</f>
        <v>0</v>
      </c>
      <c r="G140" s="54" t="str">
        <f>IF(D140="I - Included with COTS","I",IF(D140="IN - Included by UAT (no cost)","IN",IF(D140="IC - included by UAT (with cost)","IC",IF(D140="N- Cannot Meet","N",IF(D140=$G$1,"No Answer")))))</f>
        <v>No Answer</v>
      </c>
    </row>
    <row r="142" spans="1:21" x14ac:dyDescent="0.35">
      <c r="A142" s="437" t="s">
        <v>699</v>
      </c>
      <c r="B142" s="437"/>
      <c r="C142" s="437"/>
      <c r="D142" s="437"/>
      <c r="E142" s="437"/>
      <c r="F142" s="153"/>
      <c r="G142" s="154"/>
      <c r="H142" s="153"/>
      <c r="I142" s="153"/>
      <c r="J142" s="153"/>
      <c r="K142" s="153"/>
      <c r="L142" s="153"/>
      <c r="M142" s="153"/>
      <c r="N142" s="187"/>
      <c r="O142" s="187"/>
      <c r="P142" s="187"/>
      <c r="Q142" s="187"/>
      <c r="R142" s="187"/>
      <c r="S142" s="187"/>
      <c r="T142" s="187"/>
      <c r="U142" s="187"/>
    </row>
    <row r="143" spans="1:21" x14ac:dyDescent="0.35">
      <c r="A143" s="356" t="s">
        <v>105</v>
      </c>
      <c r="B143" s="357" t="s">
        <v>106</v>
      </c>
      <c r="C143" s="356" t="s">
        <v>107</v>
      </c>
      <c r="D143" s="57" t="s">
        <v>108</v>
      </c>
      <c r="E143" s="39" t="s">
        <v>109</v>
      </c>
      <c r="F143" s="40"/>
      <c r="G143" s="40"/>
      <c r="H143" s="217"/>
    </row>
    <row r="144" spans="1:21" ht="45" customHeight="1" x14ac:dyDescent="0.35">
      <c r="A144" s="42" t="s">
        <v>973</v>
      </c>
      <c r="B144" s="43" t="s">
        <v>974</v>
      </c>
      <c r="C144" s="44" t="s">
        <v>975</v>
      </c>
      <c r="D144" s="61"/>
      <c r="E144" s="383"/>
      <c r="F144" s="54">
        <f>IF(D144="I - Included with COTS",3,IF(D144="IN - Included by UAT (no cost)",1,IF(D144="IC - Included by UAT (with cost)",0,IF(D144="N- Cannot Meet",0,))))</f>
        <v>0</v>
      </c>
      <c r="G144" s="54" t="str">
        <f>IF(D144="I - Included with COTS","I",IF(D144="IN - Included by UAT (no cost)","IN",IF(D144="IC - included by UAT (with cost)","IC",IF(D144="N- Cannot Meet","N",IF(D144=$G$1,"No Answer")))))</f>
        <v>No Answer</v>
      </c>
    </row>
    <row r="145" spans="1:7" ht="30" customHeight="1" x14ac:dyDescent="0.35">
      <c r="A145" s="42" t="s">
        <v>976</v>
      </c>
      <c r="B145" s="43" t="s">
        <v>977</v>
      </c>
      <c r="C145" s="44" t="s">
        <v>978</v>
      </c>
      <c r="D145" s="61"/>
      <c r="E145" s="383"/>
      <c r="F145" s="54">
        <f t="shared" ref="F145:F160" si="19">IF(D145="I - Included with COTS",3,IF(D145="IN - Included by UAT (no cost)",1,IF(D145="IC - Included by UAT (with cost)",0,IF(D145="N- Cannot Meet",0,))))</f>
        <v>0</v>
      </c>
      <c r="G145" s="54" t="str">
        <f t="shared" ref="G145:G160" si="20">IF(D145="I - Included with COTS","I",IF(D145="IN - Included by UAT (no cost)","IN",IF(D145="IC - included by UAT (with cost)","IC",IF(D145="N- Cannot Meet","N",IF(D145=$G$1,"No Answer")))))</f>
        <v>No Answer</v>
      </c>
    </row>
    <row r="146" spans="1:7" ht="45" customHeight="1" x14ac:dyDescent="0.35">
      <c r="A146" s="42" t="s">
        <v>979</v>
      </c>
      <c r="B146" s="43" t="s">
        <v>980</v>
      </c>
      <c r="C146" s="44" t="s">
        <v>981</v>
      </c>
      <c r="D146" s="61"/>
      <c r="E146" s="383"/>
      <c r="F146" s="54">
        <f t="shared" si="19"/>
        <v>0</v>
      </c>
      <c r="G146" s="54" t="str">
        <f t="shared" si="20"/>
        <v>No Answer</v>
      </c>
    </row>
    <row r="147" spans="1:7" ht="30" customHeight="1" x14ac:dyDescent="0.35">
      <c r="A147" s="42" t="s">
        <v>982</v>
      </c>
      <c r="B147" s="43" t="s">
        <v>983</v>
      </c>
      <c r="C147" s="44" t="s">
        <v>984</v>
      </c>
      <c r="D147" s="61"/>
      <c r="E147" s="383"/>
      <c r="F147" s="54">
        <f t="shared" si="19"/>
        <v>0</v>
      </c>
      <c r="G147" s="54" t="str">
        <f t="shared" si="20"/>
        <v>No Answer</v>
      </c>
    </row>
    <row r="148" spans="1:7" ht="75" customHeight="1" x14ac:dyDescent="0.35">
      <c r="A148" s="42" t="s">
        <v>985</v>
      </c>
      <c r="B148" s="43" t="s">
        <v>986</v>
      </c>
      <c r="C148" s="44" t="s">
        <v>987</v>
      </c>
      <c r="D148" s="61"/>
      <c r="E148" s="383"/>
      <c r="F148" s="54">
        <f t="shared" si="19"/>
        <v>0</v>
      </c>
      <c r="G148" s="54" t="str">
        <f t="shared" si="20"/>
        <v>No Answer</v>
      </c>
    </row>
    <row r="149" spans="1:7" ht="45" customHeight="1" x14ac:dyDescent="0.35">
      <c r="A149" s="42" t="s">
        <v>988</v>
      </c>
      <c r="B149" s="43" t="s">
        <v>989</v>
      </c>
      <c r="C149" s="44" t="s">
        <v>990</v>
      </c>
      <c r="D149" s="61"/>
      <c r="E149" s="383"/>
      <c r="F149" s="54">
        <f t="shared" si="19"/>
        <v>0</v>
      </c>
      <c r="G149" s="54" t="str">
        <f t="shared" si="20"/>
        <v>No Answer</v>
      </c>
    </row>
    <row r="150" spans="1:7" ht="45" customHeight="1" x14ac:dyDescent="0.35">
      <c r="A150" s="42" t="s">
        <v>991</v>
      </c>
      <c r="B150" s="43" t="s">
        <v>992</v>
      </c>
      <c r="C150" s="44" t="s">
        <v>993</v>
      </c>
      <c r="D150" s="61"/>
      <c r="E150" s="383"/>
      <c r="F150" s="54">
        <f t="shared" si="19"/>
        <v>0</v>
      </c>
      <c r="G150" s="54" t="str">
        <f t="shared" si="20"/>
        <v>No Answer</v>
      </c>
    </row>
    <row r="151" spans="1:7" ht="60" customHeight="1" x14ac:dyDescent="0.35">
      <c r="A151" s="42" t="s">
        <v>994</v>
      </c>
      <c r="B151" s="43" t="s">
        <v>995</v>
      </c>
      <c r="C151" s="44" t="s">
        <v>996</v>
      </c>
      <c r="D151" s="61"/>
      <c r="E151" s="383"/>
      <c r="F151" s="54">
        <f t="shared" si="19"/>
        <v>0</v>
      </c>
      <c r="G151" s="54" t="str">
        <f t="shared" si="20"/>
        <v>No Answer</v>
      </c>
    </row>
    <row r="152" spans="1:7" ht="45" customHeight="1" x14ac:dyDescent="0.35">
      <c r="A152" s="42" t="s">
        <v>997</v>
      </c>
      <c r="B152" s="43" t="s">
        <v>998</v>
      </c>
      <c r="C152" s="44" t="s">
        <v>999</v>
      </c>
      <c r="D152" s="61"/>
      <c r="E152" s="383"/>
      <c r="F152" s="54">
        <f t="shared" si="19"/>
        <v>0</v>
      </c>
      <c r="G152" s="54" t="str">
        <f t="shared" si="20"/>
        <v>No Answer</v>
      </c>
    </row>
    <row r="153" spans="1:7" ht="45.75" customHeight="1" x14ac:dyDescent="0.35">
      <c r="A153" s="42" t="s">
        <v>1000</v>
      </c>
      <c r="B153" s="43" t="s">
        <v>1001</v>
      </c>
      <c r="C153" s="44" t="s">
        <v>1002</v>
      </c>
      <c r="D153" s="61"/>
      <c r="E153" s="383"/>
      <c r="F153" s="54">
        <f t="shared" si="19"/>
        <v>0</v>
      </c>
      <c r="G153" s="54" t="str">
        <f t="shared" si="20"/>
        <v>No Answer</v>
      </c>
    </row>
    <row r="154" spans="1:7" ht="30" customHeight="1" x14ac:dyDescent="0.35">
      <c r="A154" s="42" t="s">
        <v>1003</v>
      </c>
      <c r="B154" s="43" t="s">
        <v>1004</v>
      </c>
      <c r="C154" s="44" t="s">
        <v>1005</v>
      </c>
      <c r="D154" s="61"/>
      <c r="E154" s="383"/>
      <c r="F154" s="54">
        <f t="shared" si="19"/>
        <v>0</v>
      </c>
      <c r="G154" s="54" t="str">
        <f t="shared" si="20"/>
        <v>No Answer</v>
      </c>
    </row>
    <row r="155" spans="1:7" ht="45" customHeight="1" x14ac:dyDescent="0.35">
      <c r="A155" s="42" t="s">
        <v>1006</v>
      </c>
      <c r="B155" s="43" t="s">
        <v>1007</v>
      </c>
      <c r="C155" s="44" t="s">
        <v>1008</v>
      </c>
      <c r="D155" s="61"/>
      <c r="E155" s="383"/>
      <c r="F155" s="54">
        <f t="shared" si="19"/>
        <v>0</v>
      </c>
      <c r="G155" s="54" t="str">
        <f t="shared" si="20"/>
        <v>No Answer</v>
      </c>
    </row>
    <row r="156" spans="1:7" ht="30" customHeight="1" x14ac:dyDescent="0.35">
      <c r="A156" s="42" t="s">
        <v>1009</v>
      </c>
      <c r="B156" s="43" t="s">
        <v>1010</v>
      </c>
      <c r="C156" s="44" t="s">
        <v>1011</v>
      </c>
      <c r="D156" s="61"/>
      <c r="E156" s="383"/>
      <c r="F156" s="54">
        <f t="shared" si="19"/>
        <v>0</v>
      </c>
      <c r="G156" s="54" t="str">
        <f t="shared" si="20"/>
        <v>No Answer</v>
      </c>
    </row>
    <row r="157" spans="1:7" ht="30" customHeight="1" x14ac:dyDescent="0.35">
      <c r="A157" s="42" t="s">
        <v>1012</v>
      </c>
      <c r="B157" s="43" t="s">
        <v>1013</v>
      </c>
      <c r="C157" s="44" t="s">
        <v>1014</v>
      </c>
      <c r="D157" s="61"/>
      <c r="E157" s="383"/>
      <c r="F157" s="54">
        <f t="shared" si="19"/>
        <v>0</v>
      </c>
      <c r="G157" s="54" t="str">
        <f t="shared" si="20"/>
        <v>No Answer</v>
      </c>
    </row>
    <row r="158" spans="1:7" ht="45" customHeight="1" x14ac:dyDescent="0.35">
      <c r="A158" s="42" t="s">
        <v>1015</v>
      </c>
      <c r="B158" s="358" t="s">
        <v>1016</v>
      </c>
      <c r="C158" s="347" t="s">
        <v>1017</v>
      </c>
      <c r="D158" s="61"/>
      <c r="E158" s="383"/>
      <c r="F158" s="54">
        <f t="shared" si="19"/>
        <v>0</v>
      </c>
      <c r="G158" s="54" t="str">
        <f t="shared" si="20"/>
        <v>No Answer</v>
      </c>
    </row>
    <row r="159" spans="1:7" ht="30" customHeight="1" x14ac:dyDescent="0.35">
      <c r="A159" s="42" t="s">
        <v>1018</v>
      </c>
      <c r="B159" s="59" t="s">
        <v>1019</v>
      </c>
      <c r="C159" s="338" t="s">
        <v>1020</v>
      </c>
      <c r="D159" s="61"/>
      <c r="E159" s="383"/>
      <c r="F159" s="54">
        <f t="shared" si="19"/>
        <v>0</v>
      </c>
      <c r="G159" s="54" t="str">
        <f t="shared" si="20"/>
        <v>No Answer</v>
      </c>
    </row>
    <row r="160" spans="1:7" ht="30" customHeight="1" x14ac:dyDescent="0.35">
      <c r="A160" s="42" t="s">
        <v>1021</v>
      </c>
      <c r="B160" s="359" t="s">
        <v>1022</v>
      </c>
      <c r="C160" s="360" t="s">
        <v>1023</v>
      </c>
      <c r="D160" s="61"/>
      <c r="E160" s="383"/>
      <c r="F160" s="54">
        <f t="shared" si="19"/>
        <v>0</v>
      </c>
      <c r="G160" s="54" t="str">
        <f t="shared" si="20"/>
        <v>No Answer</v>
      </c>
    </row>
    <row r="162" spans="1:21" x14ac:dyDescent="0.35">
      <c r="A162" s="150" t="s">
        <v>778</v>
      </c>
      <c r="B162" s="151"/>
      <c r="C162" s="151"/>
      <c r="D162" s="152"/>
      <c r="E162" s="151"/>
      <c r="F162" s="153"/>
      <c r="G162" s="154"/>
      <c r="H162" s="153"/>
      <c r="I162" s="153"/>
      <c r="J162" s="153"/>
      <c r="K162" s="153"/>
      <c r="L162" s="153"/>
      <c r="M162" s="153"/>
      <c r="N162" s="187"/>
      <c r="O162" s="187"/>
      <c r="P162" s="187"/>
      <c r="Q162" s="187"/>
      <c r="R162" s="187"/>
      <c r="S162" s="187"/>
      <c r="T162" s="187"/>
      <c r="U162" s="187"/>
    </row>
    <row r="163" spans="1:21" x14ac:dyDescent="0.35">
      <c r="A163" s="55" t="s">
        <v>105</v>
      </c>
      <c r="B163" s="56" t="s">
        <v>106</v>
      </c>
      <c r="C163" s="55" t="s">
        <v>107</v>
      </c>
      <c r="D163" s="57" t="s">
        <v>108</v>
      </c>
      <c r="E163" s="39" t="s">
        <v>109</v>
      </c>
      <c r="F163" s="40"/>
      <c r="G163" s="40"/>
      <c r="H163" s="217"/>
    </row>
    <row r="164" spans="1:21" ht="45" customHeight="1" x14ac:dyDescent="0.35">
      <c r="A164" s="68" t="s">
        <v>1024</v>
      </c>
      <c r="B164" s="270" t="s">
        <v>1025</v>
      </c>
      <c r="C164" s="332" t="s">
        <v>1026</v>
      </c>
      <c r="D164" s="61"/>
      <c r="E164" s="383"/>
      <c r="F164" s="54">
        <f t="shared" ref="F164" si="21">IF(D164="I - Included with COTS",3,IF(D164="IN - Included by UAT (no cost)",1,IF(D164="IC - Included by UAT (with cost)",0,IF(D164="N- Cannot Meet",0,))))</f>
        <v>0</v>
      </c>
      <c r="G164" s="54" t="str">
        <f t="shared" ref="G164" si="22">IF(D164="I - Included with COTS","I",IF(D164="IN - Included by UAT (no cost)","IN",IF(D164="IC - included by UAT (with cost)","IC",IF(D164="N- Cannot Meet","N",IF(D164=$G$1,"No Answer")))))</f>
        <v>No Answer</v>
      </c>
    </row>
    <row r="165" spans="1:21" ht="45" customHeight="1" x14ac:dyDescent="0.35">
      <c r="A165" s="68" t="s">
        <v>1027</v>
      </c>
      <c r="B165" s="270" t="s">
        <v>1028</v>
      </c>
      <c r="C165" s="332" t="s">
        <v>1029</v>
      </c>
      <c r="D165" s="61"/>
      <c r="E165" s="383"/>
      <c r="F165" s="54">
        <f t="shared" ref="F165:F166" si="23">IF(D165="I - Included with COTS",3,IF(D165="IN - Included by UAT (no cost)",1,IF(D165="IC - Included by UAT (with cost)",0,IF(D165="N- Cannot Meet",0,))))</f>
        <v>0</v>
      </c>
      <c r="G165" s="54" t="str">
        <f t="shared" ref="G165:G166" si="24">IF(D165="I - Included with COTS","I",IF(D165="IN - Included by UAT (no cost)","IN",IF(D165="IC - included by UAT (with cost)","IC",IF(D165="N- Cannot Meet","N",IF(D165=$G$1,"No Answer")))))</f>
        <v>No Answer</v>
      </c>
      <c r="I165" s="201"/>
    </row>
    <row r="166" spans="1:21" ht="45" customHeight="1" x14ac:dyDescent="0.35">
      <c r="A166" s="68" t="s">
        <v>1030</v>
      </c>
      <c r="B166" s="270" t="s">
        <v>1031</v>
      </c>
      <c r="C166" s="332" t="s">
        <v>1032</v>
      </c>
      <c r="D166" s="61"/>
      <c r="E166" s="383"/>
      <c r="F166" s="54">
        <f t="shared" si="23"/>
        <v>0</v>
      </c>
      <c r="G166" s="54" t="str">
        <f t="shared" si="24"/>
        <v>No Answer</v>
      </c>
    </row>
    <row r="167" spans="1:21" ht="15" customHeight="1" x14ac:dyDescent="0.35">
      <c r="A167" s="438" t="s">
        <v>1033</v>
      </c>
      <c r="B167" s="439"/>
      <c r="C167" s="439"/>
      <c r="D167" s="361"/>
      <c r="E167" s="361"/>
      <c r="F167" s="40"/>
      <c r="G167" s="40"/>
    </row>
    <row r="168" spans="1:21" s="32" customFormat="1" ht="45" customHeight="1" x14ac:dyDescent="0.35">
      <c r="A168" s="68" t="s">
        <v>1034</v>
      </c>
      <c r="B168" s="59" t="s">
        <v>1035</v>
      </c>
      <c r="C168" s="65" t="s">
        <v>1036</v>
      </c>
      <c r="D168" s="61"/>
      <c r="E168" s="389"/>
      <c r="F168" s="54">
        <f t="shared" ref="F168" si="25">IF(D168="I - Included with COTS",3,IF(D168="IN - Included by UAT (no cost)",1,IF(D168="IC - Included by UAT (with cost)",0,IF(D168="N- Cannot Meet",0,))))</f>
        <v>0</v>
      </c>
      <c r="G168" s="54" t="str">
        <f t="shared" ref="G168" si="26">IF(D168="I - Included with COTS","I",IF(D168="IN - Included by UAT (no cost)","IN",IF(D168="IC - included by UAT (with cost)","IC",IF(D168="N- Cannot Meet","N",IF(D168=$G$1,"No Answer")))))</f>
        <v>No Answer</v>
      </c>
    </row>
    <row r="169" spans="1:21" s="32" customFormat="1" ht="30" customHeight="1" x14ac:dyDescent="0.35">
      <c r="A169" s="68" t="s">
        <v>1037</v>
      </c>
      <c r="B169" s="59" t="s">
        <v>1038</v>
      </c>
      <c r="C169" s="65" t="s">
        <v>1039</v>
      </c>
      <c r="D169" s="61"/>
      <c r="E169" s="389"/>
      <c r="F169" s="54">
        <f t="shared" ref="F169" si="27">IF(D169="I - Included with COTS",3,IF(D169="IN - Included by UAT (no cost)",1,IF(D169="IC - Included by UAT (with cost)",0,IF(D169="N- Cannot Meet",0,))))</f>
        <v>0</v>
      </c>
      <c r="G169" s="54" t="str">
        <f t="shared" ref="G169" si="28">IF(D169="I - Included with COTS","I",IF(D169="IN - Included by UAT (no cost)","IN",IF(D169="IC - included by UAT (with cost)","IC",IF(D169="N- Cannot Meet","N",IF(D169=$G$1,"No Answer")))))</f>
        <v>No Answer</v>
      </c>
      <c r="H169" s="63"/>
    </row>
    <row r="171" spans="1:21" x14ac:dyDescent="0.35">
      <c r="A171" s="150" t="s">
        <v>1040</v>
      </c>
      <c r="B171" s="151"/>
      <c r="C171" s="151"/>
      <c r="D171" s="152"/>
      <c r="E171" s="151"/>
      <c r="F171" s="153"/>
      <c r="G171" s="154"/>
      <c r="H171" s="153"/>
      <c r="I171" s="153"/>
      <c r="J171" s="153"/>
      <c r="K171" s="153"/>
      <c r="L171" s="153"/>
      <c r="M171" s="153"/>
      <c r="N171" s="187"/>
      <c r="O171" s="187"/>
      <c r="P171" s="187"/>
      <c r="Q171" s="187"/>
      <c r="R171" s="187"/>
      <c r="S171" s="187"/>
      <c r="T171" s="187"/>
      <c r="U171" s="187"/>
    </row>
    <row r="172" spans="1:21" x14ac:dyDescent="0.35">
      <c r="A172" s="55" t="s">
        <v>105</v>
      </c>
      <c r="B172" s="56" t="s">
        <v>106</v>
      </c>
      <c r="C172" s="55" t="s">
        <v>107</v>
      </c>
      <c r="D172" s="57" t="s">
        <v>108</v>
      </c>
      <c r="E172" s="39" t="s">
        <v>109</v>
      </c>
      <c r="F172" s="40"/>
      <c r="G172" s="40"/>
      <c r="H172" s="217"/>
    </row>
    <row r="173" spans="1:21" ht="45" customHeight="1" x14ac:dyDescent="0.35">
      <c r="A173" s="68" t="s">
        <v>1041</v>
      </c>
      <c r="B173" s="270" t="s">
        <v>1042</v>
      </c>
      <c r="C173" s="332" t="s">
        <v>1043</v>
      </c>
      <c r="D173" s="61"/>
      <c r="E173" s="383"/>
      <c r="F173" s="54">
        <f t="shared" ref="F173" si="29">IF(D173="I - Included with COTS",3,IF(D173="IN - Included by UAT (no cost)",1,IF(D173="IC - Included by UAT (with cost)",0,IF(D173="N- Cannot Meet",0,))))</f>
        <v>0</v>
      </c>
      <c r="G173" s="54" t="str">
        <f t="shared" ref="G173" si="30">IF(D173="I - Included with COTS","I",IF(D173="IN - Included by UAT (no cost)","IN",IF(D173="IC - included by UAT (with cost)","IC",IF(D173="N- Cannot Meet","N",IF(D173=$G$1,"No Answer")))))</f>
        <v>No Answer</v>
      </c>
    </row>
    <row r="174" spans="1:21" ht="45" customHeight="1" x14ac:dyDescent="0.35">
      <c r="A174" s="68" t="s">
        <v>1044</v>
      </c>
      <c r="B174" s="270" t="s">
        <v>1045</v>
      </c>
      <c r="C174" s="332" t="s">
        <v>1046</v>
      </c>
      <c r="D174" s="61"/>
      <c r="E174" s="383"/>
      <c r="F174" s="54">
        <f t="shared" ref="F174" si="31">IF(D174="I - Included with COTS",3,IF(D174="IN - Included by UAT (no cost)",1,IF(D174="IC - Included by UAT (with cost)",0,IF(D174="N- Cannot Meet",0,))))</f>
        <v>0</v>
      </c>
      <c r="G174" s="54" t="str">
        <f t="shared" ref="G174" si="32">IF(D174="I - Included with COTS","I",IF(D174="IN - Included by UAT (no cost)","IN",IF(D174="IC - included by UAT (with cost)","IC",IF(D174="N- Cannot Meet","N",IF(D174=$G$1,"No Answer")))))</f>
        <v>No Answer</v>
      </c>
    </row>
    <row r="176" spans="1:21" ht="15" customHeight="1" x14ac:dyDescent="0.35">
      <c r="A176" s="440" t="s">
        <v>1047</v>
      </c>
      <c r="B176" s="441"/>
      <c r="C176" s="441"/>
      <c r="D176" s="441"/>
      <c r="E176" s="441"/>
      <c r="F176" s="336"/>
      <c r="G176" s="337"/>
    </row>
    <row r="177" spans="1:8" ht="15" customHeight="1" x14ac:dyDescent="0.35">
      <c r="A177" s="55" t="s">
        <v>105</v>
      </c>
      <c r="B177" s="56" t="s">
        <v>106</v>
      </c>
      <c r="C177" s="55" t="s">
        <v>107</v>
      </c>
      <c r="D177" s="57" t="s">
        <v>108</v>
      </c>
      <c r="E177" s="39" t="s">
        <v>109</v>
      </c>
      <c r="F177" s="40"/>
      <c r="G177" s="40"/>
      <c r="H177" s="217"/>
    </row>
    <row r="178" spans="1:8" ht="30" customHeight="1" x14ac:dyDescent="0.35">
      <c r="A178" s="68" t="s">
        <v>1048</v>
      </c>
      <c r="B178" s="333" t="s">
        <v>977</v>
      </c>
      <c r="C178" s="334" t="s">
        <v>1049</v>
      </c>
      <c r="D178" s="61"/>
      <c r="E178" s="383"/>
      <c r="F178" s="54">
        <f t="shared" ref="F178" si="33">IF(D178="I - Included with COTS",3,IF(D178="IN - Included by UAT (no cost)",1,IF(D178="IC - Included by UAT (with cost)",0,IF(D178="N- Cannot Meet",0,))))</f>
        <v>0</v>
      </c>
      <c r="G178" s="54" t="str">
        <f t="shared" ref="G178" si="34">IF(D178="I - Included with COTS","I",IF(D178="IN - Included by UAT (no cost)","IN",IF(D178="IC - included by UAT (with cost)","IC",IF(D178="N- Cannot Meet","N",IF(D178=$G$1,"No Answer")))))</f>
        <v>No Answer</v>
      </c>
    </row>
    <row r="179" spans="1:8" ht="30" customHeight="1" x14ac:dyDescent="0.35"/>
    <row r="181" spans="1:8" hidden="1" x14ac:dyDescent="0.35">
      <c r="E181" s="80" t="s">
        <v>158</v>
      </c>
      <c r="F181" s="32"/>
      <c r="G181" s="32"/>
    </row>
    <row r="182" spans="1:8" hidden="1" x14ac:dyDescent="0.35">
      <c r="E182" s="81" t="s">
        <v>14</v>
      </c>
      <c r="F182" s="32">
        <f>COUNTIF(D4:D13, "*")</f>
        <v>0</v>
      </c>
      <c r="G182" s="32"/>
    </row>
    <row r="183" spans="1:8" hidden="1" x14ac:dyDescent="0.35">
      <c r="E183" s="81" t="s">
        <v>15</v>
      </c>
      <c r="F183" s="32">
        <f>F182*0</f>
        <v>0</v>
      </c>
      <c r="G183" s="32"/>
    </row>
    <row r="184" spans="1:8" hidden="1" x14ac:dyDescent="0.35">
      <c r="E184" s="81" t="s">
        <v>16</v>
      </c>
      <c r="F184" s="32">
        <f>SUM(F4:F13)</f>
        <v>0</v>
      </c>
      <c r="G184" s="32"/>
    </row>
    <row r="185" spans="1:8" hidden="1" x14ac:dyDescent="0.35">
      <c r="E185" s="81"/>
      <c r="F185" s="32"/>
      <c r="G185" s="32"/>
    </row>
    <row r="186" spans="1:8" hidden="1" x14ac:dyDescent="0.35">
      <c r="E186" s="80" t="s">
        <v>18</v>
      </c>
      <c r="F186" s="32">
        <f>COUNTIF(G4:G13, "IN")</f>
        <v>0</v>
      </c>
      <c r="G186" s="32">
        <f>F186*0</f>
        <v>0</v>
      </c>
    </row>
    <row r="187" spans="1:8" hidden="1" x14ac:dyDescent="0.35">
      <c r="E187" s="80" t="s">
        <v>19</v>
      </c>
      <c r="F187" s="32">
        <f>COUNTIF(G4:G13, "IC")</f>
        <v>0</v>
      </c>
      <c r="G187" s="32">
        <f>F187*-2</f>
        <v>0</v>
      </c>
    </row>
    <row r="188" spans="1:8" hidden="1" x14ac:dyDescent="0.35">
      <c r="E188" s="80" t="s">
        <v>20</v>
      </c>
      <c r="F188" s="32">
        <f>COUNTIF(G4:G13, "N")</f>
        <v>0</v>
      </c>
      <c r="G188" s="32">
        <f>F188*-5</f>
        <v>0</v>
      </c>
    </row>
    <row r="189" spans="1:8" hidden="1" x14ac:dyDescent="0.35">
      <c r="E189" s="80" t="s">
        <v>21</v>
      </c>
      <c r="F189" s="32">
        <f>COUNTIF(G4:G13,"No Answer")</f>
        <v>10</v>
      </c>
      <c r="G189" s="32">
        <f>F189*0</f>
        <v>0</v>
      </c>
    </row>
    <row r="190" spans="1:8" hidden="1" x14ac:dyDescent="0.35">
      <c r="E190" s="81"/>
      <c r="F190" s="32"/>
      <c r="G190" s="32"/>
    </row>
    <row r="191" spans="1:8" hidden="1" x14ac:dyDescent="0.35">
      <c r="E191" s="82" t="s">
        <v>159</v>
      </c>
      <c r="F191" s="83">
        <f>SUM(F186:F189)</f>
        <v>10</v>
      </c>
      <c r="G191" s="83">
        <f>SUM(G186:G189)</f>
        <v>0</v>
      </c>
    </row>
    <row r="192" spans="1:8" hidden="1" x14ac:dyDescent="0.35">
      <c r="E192" s="81"/>
      <c r="F192" s="32"/>
      <c r="G192" s="32"/>
    </row>
    <row r="193" spans="5:7" hidden="1" x14ac:dyDescent="0.35">
      <c r="E193" s="80" t="s">
        <v>160</v>
      </c>
      <c r="F193" s="32"/>
      <c r="G193" s="32"/>
    </row>
    <row r="194" spans="5:7" hidden="1" x14ac:dyDescent="0.35">
      <c r="E194" s="81" t="s">
        <v>14</v>
      </c>
      <c r="F194" s="32">
        <f>COUNT(F19:F133)</f>
        <v>87</v>
      </c>
      <c r="G194" s="32"/>
    </row>
    <row r="195" spans="5:7" hidden="1" x14ac:dyDescent="0.35">
      <c r="E195" s="81" t="s">
        <v>15</v>
      </c>
      <c r="F195" s="32">
        <f>F194*5</f>
        <v>435</v>
      </c>
      <c r="G195" s="32"/>
    </row>
    <row r="196" spans="5:7" hidden="1" x14ac:dyDescent="0.35">
      <c r="E196" s="81" t="s">
        <v>16</v>
      </c>
      <c r="F196" s="32" t="e">
        <f>SUM(F19:F133)</f>
        <v>#REF!</v>
      </c>
      <c r="G196" s="32"/>
    </row>
    <row r="197" spans="5:7" hidden="1" x14ac:dyDescent="0.35">
      <c r="E197" s="81"/>
      <c r="F197" s="32"/>
      <c r="G197" s="32"/>
    </row>
    <row r="198" spans="5:7" hidden="1" x14ac:dyDescent="0.35">
      <c r="E198" s="80" t="s">
        <v>17</v>
      </c>
      <c r="F198" s="32">
        <f>COUNTIF(G19:G133, "I")</f>
        <v>0</v>
      </c>
      <c r="G198" s="32">
        <f>F198*5</f>
        <v>0</v>
      </c>
    </row>
    <row r="199" spans="5:7" hidden="1" x14ac:dyDescent="0.35">
      <c r="E199" s="80" t="s">
        <v>18</v>
      </c>
      <c r="F199" s="32">
        <f>COUNTIF(G19:G133, "IN")</f>
        <v>0</v>
      </c>
      <c r="G199" s="32">
        <f>F199*3</f>
        <v>0</v>
      </c>
    </row>
    <row r="200" spans="5:7" hidden="1" x14ac:dyDescent="0.35">
      <c r="E200" s="80" t="s">
        <v>19</v>
      </c>
      <c r="F200" s="32">
        <f>COUNTIF(G19:G133, "IC")</f>
        <v>0</v>
      </c>
      <c r="G200" s="32">
        <f>F200*-2</f>
        <v>0</v>
      </c>
    </row>
    <row r="201" spans="5:7" hidden="1" x14ac:dyDescent="0.35">
      <c r="E201" s="80" t="s">
        <v>20</v>
      </c>
      <c r="F201" s="32">
        <f>COUNTIF(G19:G133, "N")</f>
        <v>0</v>
      </c>
      <c r="G201" s="32">
        <f>F201*-5</f>
        <v>0</v>
      </c>
    </row>
    <row r="202" spans="5:7" hidden="1" x14ac:dyDescent="0.35">
      <c r="E202" s="80" t="s">
        <v>21</v>
      </c>
      <c r="F202" s="32">
        <f>COUNTIF(G19:G133,"No Answer")</f>
        <v>87</v>
      </c>
      <c r="G202" s="32">
        <f>F202*0</f>
        <v>0</v>
      </c>
    </row>
    <row r="203" spans="5:7" hidden="1" x14ac:dyDescent="0.35">
      <c r="E203" s="81"/>
      <c r="F203" s="32"/>
      <c r="G203" s="32"/>
    </row>
    <row r="204" spans="5:7" hidden="1" x14ac:dyDescent="0.35">
      <c r="E204" s="82" t="s">
        <v>159</v>
      </c>
      <c r="F204" s="83">
        <f>SUM(F198:F202)</f>
        <v>87</v>
      </c>
      <c r="G204" s="83">
        <f>SUM(G198:G202)</f>
        <v>0</v>
      </c>
    </row>
    <row r="205" spans="5:7" hidden="1" x14ac:dyDescent="0.35">
      <c r="E205" s="81"/>
      <c r="F205" s="32"/>
      <c r="G205" s="32"/>
    </row>
    <row r="206" spans="5:7" hidden="1" x14ac:dyDescent="0.35">
      <c r="E206" s="80" t="s">
        <v>161</v>
      </c>
      <c r="F206" s="32"/>
      <c r="G206" s="32"/>
    </row>
    <row r="207" spans="5:7" hidden="1" x14ac:dyDescent="0.35">
      <c r="E207" s="81" t="s">
        <v>14</v>
      </c>
      <c r="F207" s="32">
        <f>COUNT(F139:F178)</f>
        <v>27</v>
      </c>
      <c r="G207" s="32"/>
    </row>
    <row r="208" spans="5:7" hidden="1" x14ac:dyDescent="0.35">
      <c r="E208" s="81" t="s">
        <v>15</v>
      </c>
      <c r="F208" s="32">
        <f>F207*3</f>
        <v>81</v>
      </c>
      <c r="G208" s="32"/>
    </row>
    <row r="209" spans="5:7" hidden="1" x14ac:dyDescent="0.35">
      <c r="E209" s="81" t="s">
        <v>16</v>
      </c>
      <c r="F209" s="32">
        <f>SUM(F139:F178)</f>
        <v>0</v>
      </c>
      <c r="G209" s="32"/>
    </row>
    <row r="210" spans="5:7" hidden="1" x14ac:dyDescent="0.35">
      <c r="E210" s="81"/>
      <c r="F210" s="32"/>
      <c r="G210" s="32"/>
    </row>
    <row r="211" spans="5:7" hidden="1" x14ac:dyDescent="0.35">
      <c r="E211" s="80" t="s">
        <v>17</v>
      </c>
      <c r="F211" s="32">
        <f>COUNTIF(G139:G178, "I")</f>
        <v>0</v>
      </c>
      <c r="G211" s="32">
        <f>F211*3</f>
        <v>0</v>
      </c>
    </row>
    <row r="212" spans="5:7" hidden="1" x14ac:dyDescent="0.35">
      <c r="E212" s="80" t="s">
        <v>18</v>
      </c>
      <c r="F212" s="32">
        <f>COUNTIF(G139:G178, "IN")</f>
        <v>0</v>
      </c>
      <c r="G212" s="32">
        <f>F212*1</f>
        <v>0</v>
      </c>
    </row>
    <row r="213" spans="5:7" hidden="1" x14ac:dyDescent="0.35">
      <c r="E213" s="80" t="s">
        <v>19</v>
      </c>
      <c r="F213" s="32">
        <f>COUNTIF(G139:G178, "IC")</f>
        <v>0</v>
      </c>
      <c r="G213" s="32">
        <f>F213*0</f>
        <v>0</v>
      </c>
    </row>
    <row r="214" spans="5:7" hidden="1" x14ac:dyDescent="0.35">
      <c r="E214" s="80" t="s">
        <v>20</v>
      </c>
      <c r="F214" s="32">
        <f>COUNTIF(G139:G178, "N")</f>
        <v>0</v>
      </c>
      <c r="G214" s="32">
        <f>F214*0</f>
        <v>0</v>
      </c>
    </row>
    <row r="215" spans="5:7" hidden="1" x14ac:dyDescent="0.35">
      <c r="E215" s="80" t="s">
        <v>21</v>
      </c>
      <c r="F215" s="32">
        <f>COUNTIF(G139:G178,"No Answer")</f>
        <v>27</v>
      </c>
      <c r="G215" s="32">
        <f>F215*0</f>
        <v>0</v>
      </c>
    </row>
    <row r="216" spans="5:7" hidden="1" x14ac:dyDescent="0.35">
      <c r="E216" s="81"/>
      <c r="F216" s="32"/>
      <c r="G216" s="32"/>
    </row>
    <row r="217" spans="5:7" hidden="1" x14ac:dyDescent="0.35">
      <c r="E217" s="82" t="s">
        <v>159</v>
      </c>
      <c r="F217" s="83">
        <f>SUM(F211:F215)</f>
        <v>27</v>
      </c>
      <c r="G217" s="83">
        <f>SUM(G211:G215)</f>
        <v>0</v>
      </c>
    </row>
  </sheetData>
  <sheetProtection algorithmName="SHA-512" hashValue="j/FeoQJM+vzJTRU6JJ3RfkUWJABffZ4Wmmhpszetwhcdjw2Zu88seFCT2C09Ao4J8Fx6H5f5eVOiIobMV+xJ/w==" saltValue="vKNhdrbXG/sm7zYS8UTGLw==" spinCount="100000" sheet="1" selectLockedCells="1"/>
  <protectedRanges>
    <protectedRange sqref="A4:E13" name="Range1"/>
  </protectedRanges>
  <mergeCells count="29">
    <mergeCell ref="A1:E1"/>
    <mergeCell ref="B14:D14"/>
    <mergeCell ref="A134:E134"/>
    <mergeCell ref="A135:C135"/>
    <mergeCell ref="A64:C64"/>
    <mergeCell ref="A69:C69"/>
    <mergeCell ref="A80:E80"/>
    <mergeCell ref="A81:E81"/>
    <mergeCell ref="A85:E85"/>
    <mergeCell ref="A86:E86"/>
    <mergeCell ref="B2:D2"/>
    <mergeCell ref="A98:C98"/>
    <mergeCell ref="A106:C106"/>
    <mergeCell ref="A120:E120"/>
    <mergeCell ref="A121:E121"/>
    <mergeCell ref="A24:C24"/>
    <mergeCell ref="A142:E142"/>
    <mergeCell ref="A167:C167"/>
    <mergeCell ref="A176:E176"/>
    <mergeCell ref="A15:C15"/>
    <mergeCell ref="B16:D16"/>
    <mergeCell ref="A17:E17"/>
    <mergeCell ref="B136:D136"/>
    <mergeCell ref="A137:E137"/>
    <mergeCell ref="A43:C43"/>
    <mergeCell ref="A46:C46"/>
    <mergeCell ref="A52:C52"/>
    <mergeCell ref="A55:C55"/>
    <mergeCell ref="A63:D63"/>
  </mergeCells>
  <phoneticPr fontId="48" type="noConversion"/>
  <dataValidations count="2">
    <dataValidation showInputMessage="1" showErrorMessage="1" sqref="D55" xr:uid="{70C7DCBE-5684-4DF6-944D-5F43B53B2491}"/>
    <dataValidation type="list" showInputMessage="1" showErrorMessage="1" sqref="D17 D15 D64 D24 D43 D52 D135 D137 D46 D69" xr:uid="{F32A469D-62C4-4D9E-B8A6-1BBF9F640745}">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CDFE457-BBFF-4391-A06D-E39BD0110532}">
          <x14:formula1>
            <xm:f>'Summary Sheet'!$A$237:$A$240</xm:f>
          </x14:formula1>
          <xm:sqref>D4:D13</xm:sqref>
        </x14:dataValidation>
        <x14:dataValidation type="list" allowBlank="1" showInputMessage="1" showErrorMessage="1" xr:uid="{240ED4F6-5716-4D1C-A4E2-F188EB0963C3}">
          <x14:formula1>
            <xm:f>'Summary Sheet'!$A$231:$A$235</xm:f>
          </x14:formula1>
          <xm:sqref>D19:D22 D26:D42 D44:D45 D47:D51 D53 D57:D62 D66:D67 D71:D79 D83:D84 D88:D97 D99:D105 D107:D119 D123:D133 D139:D140 D144:D160 D164:D166 D168:D169 D173:D174 D178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E173-D4D0-4A12-A430-1CADED8418BC}">
  <dimension ref="A1:H76"/>
  <sheetViews>
    <sheetView topLeftCell="A24" zoomScale="70" zoomScaleNormal="110" workbookViewId="0">
      <selection activeCell="D34" sqref="D34"/>
    </sheetView>
  </sheetViews>
  <sheetFormatPr defaultColWidth="9.1796875" defaultRowHeight="14.5" x14ac:dyDescent="0.35"/>
  <cols>
    <col min="1" max="1" width="8.81640625" style="148" customWidth="1"/>
    <col min="2" max="2" width="32.81640625" style="32" customWidth="1"/>
    <col min="3" max="3" width="60.81640625" style="32" customWidth="1"/>
    <col min="4" max="4" width="26.81640625" style="63" customWidth="1"/>
    <col min="5" max="5" width="32" style="81" customWidth="1"/>
    <col min="6" max="6" width="23.81640625" style="32" hidden="1" customWidth="1"/>
    <col min="7" max="7" width="3.54296875" style="32" hidden="1" customWidth="1"/>
    <col min="8" max="9" width="9.1796875" style="32" customWidth="1"/>
    <col min="10" max="16384" width="9.1796875" style="32"/>
  </cols>
  <sheetData>
    <row r="1" spans="1:8" s="28" customFormat="1" ht="13" x14ac:dyDescent="0.35">
      <c r="A1" s="436" t="s">
        <v>1050</v>
      </c>
      <c r="B1" s="436"/>
      <c r="C1" s="436"/>
      <c r="D1" s="436"/>
      <c r="E1" s="436"/>
      <c r="F1" s="27"/>
    </row>
    <row r="2" spans="1:8" s="89" customFormat="1" ht="30" customHeight="1" x14ac:dyDescent="0.35">
      <c r="A2" s="90"/>
      <c r="B2" s="424" t="s">
        <v>1051</v>
      </c>
      <c r="C2" s="424"/>
      <c r="D2" s="424"/>
      <c r="E2" s="90"/>
      <c r="F2" s="91"/>
      <c r="G2" s="92"/>
    </row>
    <row r="3" spans="1:8" customFormat="1" x14ac:dyDescent="0.35">
      <c r="A3" s="55" t="s">
        <v>105</v>
      </c>
      <c r="B3" s="56" t="s">
        <v>106</v>
      </c>
      <c r="C3" s="55" t="s">
        <v>107</v>
      </c>
      <c r="D3" s="93" t="s">
        <v>108</v>
      </c>
      <c r="E3" s="94" t="s">
        <v>109</v>
      </c>
      <c r="H3" s="95"/>
    </row>
    <row r="4" spans="1:8" s="95" customFormat="1" ht="19.5" customHeight="1" x14ac:dyDescent="0.3">
      <c r="A4" s="378"/>
      <c r="B4" s="379"/>
      <c r="C4" s="380"/>
      <c r="D4" s="129"/>
      <c r="E4" s="397"/>
      <c r="F4" s="99">
        <f>(IF(D4="IN - Included by UAT (no cost)",0,IF(D4="IC - Included by UAT (with cost)",-2,IF(D4="N- Cannot Meet",-5,))))</f>
        <v>0</v>
      </c>
      <c r="G4" s="99" t="str">
        <f>IF(D4="IN - Included by UAT (no cost)","IN",IF(D4="IC - included by UAT (with cost)","IC",IF(D4="N- Cannot Meet","N",IF(D4=$G$1,"No Answer"))))</f>
        <v>No Answer</v>
      </c>
    </row>
    <row r="5" spans="1:8" s="95" customFormat="1" ht="21.65" customHeight="1" x14ac:dyDescent="0.3">
      <c r="A5" s="378"/>
      <c r="B5" s="379"/>
      <c r="C5" s="380"/>
      <c r="D5" s="129"/>
      <c r="E5" s="397"/>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6.5" customHeight="1" x14ac:dyDescent="0.3">
      <c r="A6" s="378"/>
      <c r="B6" s="379"/>
      <c r="C6" s="380"/>
      <c r="D6" s="129"/>
      <c r="E6" s="397"/>
      <c r="F6" s="99">
        <f t="shared" si="0"/>
        <v>0</v>
      </c>
      <c r="G6" s="99" t="str">
        <f t="shared" si="1"/>
        <v>No Answer</v>
      </c>
    </row>
    <row r="7" spans="1:8" s="95" customFormat="1" ht="18.649999999999999" customHeight="1" x14ac:dyDescent="0.3">
      <c r="A7" s="378"/>
      <c r="B7" s="379"/>
      <c r="C7" s="380"/>
      <c r="D7" s="129"/>
      <c r="E7" s="397"/>
      <c r="F7" s="99">
        <f t="shared" si="0"/>
        <v>0</v>
      </c>
      <c r="G7" s="99" t="str">
        <f t="shared" si="1"/>
        <v>No Answer</v>
      </c>
    </row>
    <row r="8" spans="1:8" s="95" customFormat="1" ht="18.649999999999999" customHeight="1" x14ac:dyDescent="0.3">
      <c r="A8" s="378"/>
      <c r="B8" s="379"/>
      <c r="C8" s="156"/>
      <c r="D8" s="129"/>
      <c r="E8" s="397"/>
      <c r="F8" s="99">
        <f t="shared" si="0"/>
        <v>0</v>
      </c>
      <c r="G8" s="99" t="str">
        <f t="shared" si="1"/>
        <v>No Answer</v>
      </c>
    </row>
    <row r="9" spans="1:8" s="95" customFormat="1" ht="21" customHeight="1" x14ac:dyDescent="0.3">
      <c r="A9" s="378"/>
      <c r="B9" s="379"/>
      <c r="C9" s="156"/>
      <c r="D9" s="129"/>
      <c r="E9" s="397"/>
      <c r="F9" s="99">
        <f t="shared" si="0"/>
        <v>0</v>
      </c>
      <c r="G9" s="99" t="str">
        <f t="shared" si="1"/>
        <v>No Answer</v>
      </c>
    </row>
    <row r="10" spans="1:8" s="95" customFormat="1" ht="15" customHeight="1" x14ac:dyDescent="0.3">
      <c r="A10" s="378"/>
      <c r="B10" s="379"/>
      <c r="C10" s="156"/>
      <c r="D10" s="129"/>
      <c r="E10" s="397"/>
      <c r="F10" s="99">
        <f t="shared" si="0"/>
        <v>0</v>
      </c>
      <c r="G10" s="99" t="str">
        <f t="shared" si="1"/>
        <v>No Answer</v>
      </c>
    </row>
    <row r="11" spans="1:8" s="95" customFormat="1" ht="23.15" customHeight="1" x14ac:dyDescent="0.3">
      <c r="A11" s="378"/>
      <c r="B11" s="379"/>
      <c r="C11" s="156"/>
      <c r="D11" s="129"/>
      <c r="E11" s="397"/>
      <c r="F11" s="99">
        <f t="shared" si="0"/>
        <v>0</v>
      </c>
      <c r="G11" s="99" t="str">
        <f t="shared" si="1"/>
        <v>No Answer</v>
      </c>
    </row>
    <row r="12" spans="1:8" s="95" customFormat="1" ht="19.5" customHeight="1" x14ac:dyDescent="0.3">
      <c r="A12" s="378"/>
      <c r="B12" s="379"/>
      <c r="C12" s="156"/>
      <c r="D12" s="129"/>
      <c r="E12" s="397"/>
      <c r="F12" s="99">
        <f t="shared" si="0"/>
        <v>0</v>
      </c>
      <c r="G12" s="99" t="str">
        <f t="shared" si="1"/>
        <v>No Answer</v>
      </c>
    </row>
    <row r="13" spans="1:8" s="95" customFormat="1" ht="22.5" customHeight="1" x14ac:dyDescent="0.3">
      <c r="A13" s="378"/>
      <c r="B13" s="379"/>
      <c r="C13" s="156"/>
      <c r="D13" s="129"/>
      <c r="E13" s="397"/>
      <c r="F13" s="99">
        <f t="shared" si="0"/>
        <v>0</v>
      </c>
      <c r="G13" s="99" t="str">
        <f t="shared" si="1"/>
        <v>No Answer</v>
      </c>
    </row>
    <row r="14" spans="1:8" ht="15" customHeight="1" x14ac:dyDescent="0.35">
      <c r="A14" s="33"/>
      <c r="B14" s="34"/>
      <c r="C14" s="34"/>
      <c r="D14" s="34"/>
      <c r="E14" s="33"/>
      <c r="F14" s="35"/>
      <c r="G14" s="36"/>
    </row>
    <row r="15" spans="1:8" x14ac:dyDescent="0.35">
      <c r="A15" s="434" t="s">
        <v>1052</v>
      </c>
      <c r="B15" s="435"/>
      <c r="C15" s="435"/>
      <c r="D15" s="30"/>
      <c r="E15" s="30"/>
      <c r="F15" s="31"/>
    </row>
    <row r="16" spans="1:8" ht="30" customHeight="1" x14ac:dyDescent="0.35">
      <c r="A16" s="33"/>
      <c r="B16" s="422" t="s">
        <v>111</v>
      </c>
      <c r="C16" s="422"/>
      <c r="D16" s="422"/>
      <c r="E16" s="33"/>
      <c r="F16" s="35"/>
      <c r="G16" s="36"/>
    </row>
    <row r="17" spans="1:8" x14ac:dyDescent="0.35">
      <c r="A17" s="442" t="s">
        <v>1053</v>
      </c>
      <c r="B17" s="443"/>
      <c r="C17" s="443"/>
      <c r="D17" s="443"/>
      <c r="E17" s="443"/>
      <c r="F17" s="31"/>
    </row>
    <row r="18" spans="1:8" s="40" customFormat="1" ht="15" customHeight="1" x14ac:dyDescent="0.35">
      <c r="A18" s="55" t="s">
        <v>105</v>
      </c>
      <c r="B18" s="56" t="s">
        <v>106</v>
      </c>
      <c r="C18" s="55" t="s">
        <v>107</v>
      </c>
      <c r="D18" s="57" t="s">
        <v>108</v>
      </c>
      <c r="E18" s="39" t="s">
        <v>109</v>
      </c>
      <c r="H18" s="217"/>
    </row>
    <row r="19" spans="1:8" s="40" customFormat="1" ht="45" customHeight="1" x14ac:dyDescent="0.35">
      <c r="A19" s="42" t="s">
        <v>1054</v>
      </c>
      <c r="B19" s="46" t="s">
        <v>1055</v>
      </c>
      <c r="C19" s="45" t="s">
        <v>1056</v>
      </c>
      <c r="D19" s="385"/>
      <c r="E19" s="394"/>
      <c r="F19" s="54">
        <f>IF(D19="I - Included with COTS",5,IF(D19="IN - Included by UAT (no cost)",3,IF(D19="IC - Included by UAT (with cost)",-2,IF(D19="N- Cannot Meet",-5,))))</f>
        <v>0</v>
      </c>
      <c r="G19" s="54" t="str">
        <f t="shared" ref="G19:G27" si="2">IF(D19="I - Included with COTS","I",IF(D19="IN - Included by UAT (no cost)","IN",IF(D19="IC - included by UAT (with cost)","IC",IF(D19="N- Cannot Meet","N",IF(D19=$G$1,"No Answer")))))</f>
        <v>No Answer</v>
      </c>
      <c r="H19" s="177"/>
    </row>
    <row r="20" spans="1:8" s="40" customFormat="1" ht="30" customHeight="1" x14ac:dyDescent="0.35">
      <c r="A20" s="42" t="s">
        <v>1057</v>
      </c>
      <c r="B20" s="43" t="s">
        <v>1058</v>
      </c>
      <c r="C20" s="44" t="s">
        <v>1059</v>
      </c>
      <c r="D20" s="61"/>
      <c r="E20" s="394"/>
      <c r="F20" s="54">
        <f t="shared" ref="F20:F27" si="3">IF(D20="I - Included with COTS",5,IF(D20="IN - Included by UAT (no cost)",3,IF(D20="IC - Included by UAT (with cost)",-2,IF(D20="N- Cannot Meet",-5,))))</f>
        <v>0</v>
      </c>
      <c r="G20" s="54" t="str">
        <f t="shared" si="2"/>
        <v>No Answer</v>
      </c>
      <c r="H20" s="177"/>
    </row>
    <row r="21" spans="1:8" s="40" customFormat="1" ht="45" customHeight="1" x14ac:dyDescent="0.35">
      <c r="A21" s="42" t="s">
        <v>1060</v>
      </c>
      <c r="B21" s="43" t="s">
        <v>1061</v>
      </c>
      <c r="C21" s="44" t="s">
        <v>1062</v>
      </c>
      <c r="D21" s="61"/>
      <c r="E21" s="394"/>
      <c r="F21" s="54">
        <f t="shared" si="3"/>
        <v>0</v>
      </c>
      <c r="G21" s="54" t="str">
        <f t="shared" si="2"/>
        <v>No Answer</v>
      </c>
      <c r="H21" s="177"/>
    </row>
    <row r="22" spans="1:8" s="40" customFormat="1" ht="30" customHeight="1" x14ac:dyDescent="0.35">
      <c r="A22" s="42" t="s">
        <v>1063</v>
      </c>
      <c r="B22" s="43" t="s">
        <v>1064</v>
      </c>
      <c r="C22" s="44" t="s">
        <v>1065</v>
      </c>
      <c r="D22" s="61"/>
      <c r="E22" s="394"/>
      <c r="F22" s="54">
        <f t="shared" si="3"/>
        <v>0</v>
      </c>
      <c r="G22" s="54" t="str">
        <f t="shared" si="2"/>
        <v>No Answer</v>
      </c>
      <c r="H22" s="177"/>
    </row>
    <row r="23" spans="1:8" s="40" customFormat="1" ht="30" customHeight="1" x14ac:dyDescent="0.35">
      <c r="A23" s="42" t="s">
        <v>1066</v>
      </c>
      <c r="B23" s="43" t="s">
        <v>1067</v>
      </c>
      <c r="C23" s="44" t="s">
        <v>1068</v>
      </c>
      <c r="D23" s="61"/>
      <c r="E23" s="394"/>
      <c r="F23" s="54">
        <f t="shared" si="3"/>
        <v>0</v>
      </c>
      <c r="G23" s="54" t="str">
        <f t="shared" si="2"/>
        <v>No Answer</v>
      </c>
      <c r="H23" s="177"/>
    </row>
    <row r="24" spans="1:8" s="40" customFormat="1" ht="30" customHeight="1" x14ac:dyDescent="0.35">
      <c r="A24" s="42" t="s">
        <v>1069</v>
      </c>
      <c r="B24" s="43" t="s">
        <v>1070</v>
      </c>
      <c r="C24" s="44" t="s">
        <v>1071</v>
      </c>
      <c r="D24" s="61"/>
      <c r="E24" s="394"/>
      <c r="F24" s="54">
        <f t="shared" si="3"/>
        <v>0</v>
      </c>
      <c r="G24" s="54" t="str">
        <f t="shared" si="2"/>
        <v>No Answer</v>
      </c>
      <c r="H24" s="177"/>
    </row>
    <row r="25" spans="1:8" s="40" customFormat="1" ht="30" customHeight="1" x14ac:dyDescent="0.35">
      <c r="A25" s="42" t="s">
        <v>1072</v>
      </c>
      <c r="B25" s="43" t="s">
        <v>1073</v>
      </c>
      <c r="C25" s="44" t="s">
        <v>1074</v>
      </c>
      <c r="D25" s="61"/>
      <c r="E25" s="394"/>
      <c r="F25" s="54">
        <f t="shared" si="3"/>
        <v>0</v>
      </c>
      <c r="G25" s="54" t="str">
        <f t="shared" si="2"/>
        <v>No Answer</v>
      </c>
      <c r="H25" s="177"/>
    </row>
    <row r="26" spans="1:8" s="40" customFormat="1" ht="60" customHeight="1" x14ac:dyDescent="0.35">
      <c r="A26" s="42" t="s">
        <v>1075</v>
      </c>
      <c r="B26" s="43" t="s">
        <v>1076</v>
      </c>
      <c r="C26" s="44" t="s">
        <v>1077</v>
      </c>
      <c r="D26" s="61"/>
      <c r="E26" s="394"/>
      <c r="F26" s="54">
        <f t="shared" si="3"/>
        <v>0</v>
      </c>
      <c r="G26" s="54" t="str">
        <f t="shared" si="2"/>
        <v>No Answer</v>
      </c>
      <c r="H26" s="177"/>
    </row>
    <row r="27" spans="1:8" s="40" customFormat="1" ht="30" customHeight="1" x14ac:dyDescent="0.35">
      <c r="A27" s="42" t="s">
        <v>1078</v>
      </c>
      <c r="B27" s="43" t="s">
        <v>1079</v>
      </c>
      <c r="C27" s="44" t="s">
        <v>1080</v>
      </c>
      <c r="D27" s="61"/>
      <c r="E27" s="394"/>
      <c r="F27" s="54">
        <f t="shared" si="3"/>
        <v>0</v>
      </c>
      <c r="G27" s="54" t="str">
        <f t="shared" si="2"/>
        <v>No Answer</v>
      </c>
      <c r="H27" s="177"/>
    </row>
    <row r="28" spans="1:8" ht="15" customHeight="1" x14ac:dyDescent="0.35">
      <c r="A28" s="73"/>
      <c r="B28" s="74"/>
      <c r="C28" s="75"/>
      <c r="D28" s="76"/>
      <c r="E28" s="77"/>
      <c r="F28" s="54"/>
      <c r="G28" s="54"/>
    </row>
    <row r="29" spans="1:8" ht="15" customHeight="1" x14ac:dyDescent="0.35">
      <c r="A29" s="434" t="s">
        <v>1081</v>
      </c>
      <c r="B29" s="435"/>
      <c r="C29" s="435"/>
      <c r="D29" s="30"/>
      <c r="E29" s="30"/>
      <c r="F29" s="31"/>
    </row>
    <row r="30" spans="1:8" ht="30" customHeight="1" x14ac:dyDescent="0.35">
      <c r="A30" s="33"/>
      <c r="B30" s="422" t="s">
        <v>145</v>
      </c>
      <c r="C30" s="422"/>
      <c r="D30" s="422"/>
      <c r="E30" s="33"/>
      <c r="F30" s="35"/>
      <c r="G30" s="36"/>
    </row>
    <row r="31" spans="1:8" x14ac:dyDescent="0.35">
      <c r="A31" s="442" t="s">
        <v>1053</v>
      </c>
      <c r="B31" s="443"/>
      <c r="C31" s="443"/>
      <c r="D31" s="443"/>
      <c r="E31" s="443"/>
      <c r="F31" s="31"/>
    </row>
    <row r="32" spans="1:8" s="40" customFormat="1" ht="15" customHeight="1" x14ac:dyDescent="0.35">
      <c r="A32" s="55" t="s">
        <v>105</v>
      </c>
      <c r="B32" s="56" t="s">
        <v>106</v>
      </c>
      <c r="C32" s="55" t="s">
        <v>107</v>
      </c>
      <c r="D32" s="57" t="s">
        <v>108</v>
      </c>
      <c r="E32" s="39" t="s">
        <v>109</v>
      </c>
      <c r="H32" s="41"/>
    </row>
    <row r="33" spans="1:7" ht="44.25" customHeight="1" x14ac:dyDescent="0.35">
      <c r="A33" s="42" t="s">
        <v>1082</v>
      </c>
      <c r="B33" s="43" t="s">
        <v>1083</v>
      </c>
      <c r="C33" s="44" t="s">
        <v>1084</v>
      </c>
      <c r="D33" s="61"/>
      <c r="E33" s="382"/>
      <c r="F33" s="54">
        <f>IF(D33="I - Included with COTS",3,IF(D33="IN - Included by UAT (no cost)",1,IF(D33="IC - Included by UAT (with cost)",0,IF(D33="N- Cannot Meet",0,))))</f>
        <v>0</v>
      </c>
      <c r="G33" s="54" t="str">
        <f>IF(D33="I - Included with COTS","I",IF(D33="IN - Included by UAT (no cost)","IN",IF(D33="IC - included by UAT (with cost)","IC",IF(D33="N- Cannot Meet","N",IF(D33=$G$1,"No Answer")))))</f>
        <v>No Answer</v>
      </c>
    </row>
    <row r="34" spans="1:7" ht="45" customHeight="1" x14ac:dyDescent="0.35">
      <c r="A34" s="42" t="s">
        <v>1085</v>
      </c>
      <c r="B34" s="43" t="s">
        <v>1086</v>
      </c>
      <c r="C34" s="44" t="s">
        <v>1087</v>
      </c>
      <c r="D34" s="61"/>
      <c r="E34" s="382"/>
      <c r="F34" s="54">
        <f>IF(D34="I - Included with COTS",3,IF(D34="IN - Included by UAT (no cost)",1,IF(D34="IC - Included by UAT (with cost)",0,IF(D34="N- Cannot Meet",0,))))</f>
        <v>0</v>
      </c>
      <c r="G34" s="54" t="str">
        <f>IF(D34="I - Included with COTS","I",IF(D34="IN - Included by UAT (no cost)","IN",IF(D34="IC - included by UAT (with cost)","IC",IF(D34="N- Cannot Meet","N",IF(D34=$G$1,"No Answer")))))</f>
        <v>No Answer</v>
      </c>
    </row>
    <row r="35" spans="1:7" ht="30" customHeight="1" x14ac:dyDescent="0.35">
      <c r="G35" s="54"/>
    </row>
    <row r="36" spans="1:7" hidden="1" x14ac:dyDescent="0.35">
      <c r="C36" s="63"/>
    </row>
    <row r="37" spans="1:7" hidden="1" x14ac:dyDescent="0.35">
      <c r="E37" s="80" t="s">
        <v>158</v>
      </c>
    </row>
    <row r="38" spans="1:7" hidden="1" x14ac:dyDescent="0.35">
      <c r="E38" s="81" t="s">
        <v>14</v>
      </c>
      <c r="F38" s="32">
        <f>COUNTIF(D4:D13, "*")</f>
        <v>0</v>
      </c>
    </row>
    <row r="39" spans="1:7" hidden="1" x14ac:dyDescent="0.35">
      <c r="E39" s="81" t="s">
        <v>15</v>
      </c>
      <c r="F39" s="32">
        <f>F38*0</f>
        <v>0</v>
      </c>
    </row>
    <row r="40" spans="1:7" hidden="1" x14ac:dyDescent="0.35">
      <c r="E40" s="81" t="s">
        <v>16</v>
      </c>
      <c r="F40" s="32">
        <f>SUM(F4:F13)</f>
        <v>0</v>
      </c>
    </row>
    <row r="41" spans="1:7" hidden="1" x14ac:dyDescent="0.35"/>
    <row r="42" spans="1:7" hidden="1" x14ac:dyDescent="0.35">
      <c r="E42" s="80" t="s">
        <v>18</v>
      </c>
      <c r="F42" s="32">
        <f>COUNTIF(G4:G13, "IN")</f>
        <v>0</v>
      </c>
      <c r="G42" s="32">
        <f>F42*0</f>
        <v>0</v>
      </c>
    </row>
    <row r="43" spans="1:7" hidden="1" x14ac:dyDescent="0.35">
      <c r="E43" s="80" t="s">
        <v>19</v>
      </c>
      <c r="F43" s="32">
        <f>COUNTIF(G4:G13, "IC")</f>
        <v>0</v>
      </c>
      <c r="G43" s="32">
        <f>F43*-2</f>
        <v>0</v>
      </c>
    </row>
    <row r="44" spans="1:7" hidden="1" x14ac:dyDescent="0.35">
      <c r="E44" s="80" t="s">
        <v>20</v>
      </c>
      <c r="F44" s="32">
        <f>COUNTIF(G4:G13, "N")</f>
        <v>0</v>
      </c>
      <c r="G44" s="32">
        <f>F44*-5</f>
        <v>0</v>
      </c>
    </row>
    <row r="45" spans="1:7" hidden="1" x14ac:dyDescent="0.35">
      <c r="E45" s="80" t="s">
        <v>21</v>
      </c>
      <c r="F45" s="32">
        <f>COUNTIF(G4:G13,"No Answer")</f>
        <v>10</v>
      </c>
      <c r="G45" s="32">
        <f>F45*0</f>
        <v>0</v>
      </c>
    </row>
    <row r="46" spans="1:7" hidden="1" x14ac:dyDescent="0.35"/>
    <row r="47" spans="1:7" hidden="1" x14ac:dyDescent="0.35">
      <c r="E47" s="82" t="s">
        <v>159</v>
      </c>
      <c r="F47" s="83">
        <f>SUM(F42:F45)</f>
        <v>10</v>
      </c>
      <c r="G47" s="83">
        <f>SUM(G42:G45)</f>
        <v>0</v>
      </c>
    </row>
    <row r="48" spans="1:7" hidden="1" x14ac:dyDescent="0.35"/>
    <row r="49" spans="5:7" hidden="1" x14ac:dyDescent="0.35">
      <c r="E49" s="80" t="s">
        <v>160</v>
      </c>
    </row>
    <row r="50" spans="5:7" hidden="1" x14ac:dyDescent="0.35">
      <c r="E50" s="81" t="s">
        <v>14</v>
      </c>
      <c r="F50" s="32">
        <f>COUNT(F19:F27)</f>
        <v>9</v>
      </c>
    </row>
    <row r="51" spans="5:7" hidden="1" x14ac:dyDescent="0.35">
      <c r="E51" s="81" t="s">
        <v>15</v>
      </c>
      <c r="F51" s="32">
        <f>F50*5</f>
        <v>45</v>
      </c>
    </row>
    <row r="52" spans="5:7" hidden="1" x14ac:dyDescent="0.35">
      <c r="E52" s="81" t="s">
        <v>16</v>
      </c>
      <c r="F52" s="32">
        <f>SUM(F19:F27)</f>
        <v>0</v>
      </c>
    </row>
    <row r="53" spans="5:7" hidden="1" x14ac:dyDescent="0.35"/>
    <row r="54" spans="5:7" hidden="1" x14ac:dyDescent="0.35">
      <c r="E54" s="80" t="s">
        <v>17</v>
      </c>
      <c r="F54" s="32">
        <f>COUNTIF(G19:G27, "I")</f>
        <v>0</v>
      </c>
      <c r="G54" s="32">
        <f>F54*5</f>
        <v>0</v>
      </c>
    </row>
    <row r="55" spans="5:7" hidden="1" x14ac:dyDescent="0.35">
      <c r="E55" s="80" t="s">
        <v>18</v>
      </c>
      <c r="F55" s="32">
        <f>COUNTIF(G19:G27, "IN")</f>
        <v>0</v>
      </c>
      <c r="G55" s="32">
        <f>F55*3</f>
        <v>0</v>
      </c>
    </row>
    <row r="56" spans="5:7" hidden="1" x14ac:dyDescent="0.35">
      <c r="E56" s="80" t="s">
        <v>19</v>
      </c>
      <c r="F56" s="32">
        <f>COUNTIF(G19:G27, "IC")</f>
        <v>0</v>
      </c>
      <c r="G56" s="32">
        <f>F56*-2</f>
        <v>0</v>
      </c>
    </row>
    <row r="57" spans="5:7" hidden="1" x14ac:dyDescent="0.35">
      <c r="E57" s="80" t="s">
        <v>20</v>
      </c>
      <c r="F57" s="32">
        <f>COUNTIF(G19:G27, "N")</f>
        <v>0</v>
      </c>
      <c r="G57" s="32">
        <f>F57*-5</f>
        <v>0</v>
      </c>
    </row>
    <row r="58" spans="5:7" hidden="1" x14ac:dyDescent="0.35">
      <c r="E58" s="80" t="s">
        <v>21</v>
      </c>
      <c r="F58" s="32">
        <f>COUNTIF(G19:G27,"No Answer")</f>
        <v>9</v>
      </c>
      <c r="G58" s="32">
        <f>F58*0</f>
        <v>0</v>
      </c>
    </row>
    <row r="59" spans="5:7" hidden="1" x14ac:dyDescent="0.35"/>
    <row r="60" spans="5:7" hidden="1" x14ac:dyDescent="0.35">
      <c r="E60" s="82" t="s">
        <v>159</v>
      </c>
      <c r="F60" s="83">
        <f>SUM(F54:F58)</f>
        <v>9</v>
      </c>
      <c r="G60" s="83">
        <f>SUM(G54:G58)</f>
        <v>0</v>
      </c>
    </row>
    <row r="61" spans="5:7" hidden="1" x14ac:dyDescent="0.35"/>
    <row r="62" spans="5:7" hidden="1" x14ac:dyDescent="0.35">
      <c r="E62" s="80" t="s">
        <v>161</v>
      </c>
    </row>
    <row r="63" spans="5:7" hidden="1" x14ac:dyDescent="0.35">
      <c r="E63" s="81" t="s">
        <v>14</v>
      </c>
      <c r="F63" s="32">
        <f>COUNT(F33:F34)</f>
        <v>2</v>
      </c>
    </row>
    <row r="64" spans="5:7" hidden="1" x14ac:dyDescent="0.35">
      <c r="E64" s="81" t="s">
        <v>15</v>
      </c>
      <c r="F64" s="32">
        <f>F63*3</f>
        <v>6</v>
      </c>
    </row>
    <row r="65" spans="5:7" hidden="1" x14ac:dyDescent="0.35">
      <c r="E65" s="81" t="s">
        <v>16</v>
      </c>
      <c r="F65" s="32">
        <f>SUM(F33:F34)</f>
        <v>0</v>
      </c>
    </row>
    <row r="66" spans="5:7" hidden="1" x14ac:dyDescent="0.35"/>
    <row r="67" spans="5:7" hidden="1" x14ac:dyDescent="0.35">
      <c r="E67" s="80" t="s">
        <v>17</v>
      </c>
      <c r="F67" s="32">
        <f>COUNTIF(G33:G34, "I")</f>
        <v>0</v>
      </c>
      <c r="G67" s="32">
        <f>F67*3</f>
        <v>0</v>
      </c>
    </row>
    <row r="68" spans="5:7" hidden="1" x14ac:dyDescent="0.35">
      <c r="E68" s="80" t="s">
        <v>18</v>
      </c>
      <c r="F68" s="32">
        <f>COUNTIF(G33:G34, "IN")</f>
        <v>0</v>
      </c>
      <c r="G68" s="32">
        <f>F68*1</f>
        <v>0</v>
      </c>
    </row>
    <row r="69" spans="5:7" hidden="1" x14ac:dyDescent="0.35">
      <c r="E69" s="80" t="s">
        <v>19</v>
      </c>
      <c r="F69" s="32">
        <f>COUNTIF(G33:G34, "IC")</f>
        <v>0</v>
      </c>
      <c r="G69" s="32">
        <f>F69*0</f>
        <v>0</v>
      </c>
    </row>
    <row r="70" spans="5:7" hidden="1" x14ac:dyDescent="0.35">
      <c r="E70" s="80" t="s">
        <v>20</v>
      </c>
      <c r="F70" s="32">
        <f>COUNTIF(G33:G34, "N")</f>
        <v>0</v>
      </c>
      <c r="G70" s="32">
        <f>F70*0</f>
        <v>0</v>
      </c>
    </row>
    <row r="71" spans="5:7" hidden="1" x14ac:dyDescent="0.35">
      <c r="E71" s="80" t="s">
        <v>21</v>
      </c>
      <c r="F71" s="32">
        <f>COUNTIF(G33:G34,"No Answer")</f>
        <v>2</v>
      </c>
      <c r="G71" s="32">
        <f>F71*0</f>
        <v>0</v>
      </c>
    </row>
    <row r="72" spans="5:7" hidden="1" x14ac:dyDescent="0.35"/>
    <row r="73" spans="5:7" hidden="1" x14ac:dyDescent="0.35">
      <c r="E73" s="82" t="s">
        <v>159</v>
      </c>
      <c r="F73" s="83">
        <f>SUM(F67:F71)</f>
        <v>2</v>
      </c>
      <c r="G73" s="83">
        <f>SUM(G67:G71)</f>
        <v>0</v>
      </c>
    </row>
    <row r="74" spans="5:7" hidden="1" x14ac:dyDescent="0.35"/>
    <row r="75" spans="5:7" hidden="1" x14ac:dyDescent="0.35"/>
    <row r="76" spans="5:7" hidden="1" x14ac:dyDescent="0.35"/>
  </sheetData>
  <sheetProtection algorithmName="SHA-512" hashValue="jiIs4APWdnOCn3+mEjCn5Jsrwk4HjLbZiVRMItYfCzW1qlEyQYuKMzKMwIeLFQ1uhpddSes+c973hJLfibzIHQ==" saltValue="pOFxOg2Juc69kA6VQFzysA==" spinCount="100000" sheet="1" selectLockedCells="1"/>
  <protectedRanges>
    <protectedRange sqref="A4:E13" name="Range1"/>
    <protectedRange sqref="E19:E27" name="Range2"/>
    <protectedRange sqref="E33:E34" name="Range3"/>
  </protectedRanges>
  <mergeCells count="8">
    <mergeCell ref="A29:C29"/>
    <mergeCell ref="B30:D30"/>
    <mergeCell ref="A31:E31"/>
    <mergeCell ref="B2:D2"/>
    <mergeCell ref="A1:E1"/>
    <mergeCell ref="A15:C15"/>
    <mergeCell ref="B16:D16"/>
    <mergeCell ref="A17:E17"/>
  </mergeCells>
  <phoneticPr fontId="48" type="noConversion"/>
  <dataValidations count="2">
    <dataValidation showInputMessage="1" showErrorMessage="1" sqref="D15" xr:uid="{EC2C0A17-FA17-40F2-B5CB-C27769C1AB93}"/>
    <dataValidation type="list" showInputMessage="1" showErrorMessage="1" sqref="D17 D29 D31" xr:uid="{AAAF93A2-2A8C-4C24-9321-5699129A802F}">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3593AF7-7CF3-4214-A4AE-3ED0C5FB95AA}">
          <x14:formula1>
            <xm:f>'Summary Sheet'!$A$231:$A$235</xm:f>
          </x14:formula1>
          <xm:sqref>D19:D27 D33:D34</xm:sqref>
        </x14:dataValidation>
        <x14:dataValidation type="list" allowBlank="1" showInputMessage="1" showErrorMessage="1" xr:uid="{D8C09C21-C518-45F1-AFF3-91226AAEE50A}">
          <x14:formula1>
            <xm:f>'Summary Sheet'!$A$237:$A$240</xm:f>
          </x14:formula1>
          <xm:sqref>D4:D13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1BF8-000E-4339-BED5-904579998A20}">
  <dimension ref="A1:H25"/>
  <sheetViews>
    <sheetView topLeftCell="A6" zoomScale="110" zoomScaleNormal="110" workbookViewId="0">
      <selection activeCell="C13" sqref="C13"/>
    </sheetView>
  </sheetViews>
  <sheetFormatPr defaultColWidth="9.1796875" defaultRowHeight="14.5" x14ac:dyDescent="0.35"/>
  <cols>
    <col min="1" max="1" width="8.81640625" style="170" customWidth="1"/>
    <col min="2" max="2" width="32.81640625" style="221" customWidth="1"/>
    <col min="3" max="3" width="60.81640625" style="221" customWidth="1"/>
    <col min="4" max="4" width="26.81640625" style="222" customWidth="1"/>
    <col min="5" max="5" width="35.81640625" style="221" customWidth="1"/>
    <col min="6" max="6" width="14.453125" style="221" hidden="1" customWidth="1"/>
    <col min="7" max="7" width="21.453125" style="221" hidden="1" customWidth="1"/>
    <col min="8" max="8" width="20.81640625" style="221" hidden="1" customWidth="1"/>
    <col min="9" max="9" width="41" style="221" customWidth="1"/>
    <col min="10" max="16384" width="9.1796875" style="221"/>
  </cols>
  <sheetData>
    <row r="1" spans="1:8" s="28" customFormat="1" ht="13" x14ac:dyDescent="0.35">
      <c r="A1" s="436" t="s">
        <v>1088</v>
      </c>
      <c r="B1" s="436"/>
      <c r="C1" s="436"/>
      <c r="D1" s="436"/>
      <c r="E1" s="436"/>
      <c r="F1" s="27"/>
    </row>
    <row r="2" spans="1:8" s="89" customFormat="1" ht="30" customHeight="1" x14ac:dyDescent="0.35">
      <c r="A2" s="90"/>
      <c r="B2" s="424" t="s">
        <v>1089</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397"/>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397"/>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397"/>
      <c r="F6" s="99">
        <f t="shared" si="0"/>
        <v>0</v>
      </c>
      <c r="G6" s="99" t="str">
        <f t="shared" si="1"/>
        <v>No Answer</v>
      </c>
    </row>
    <row r="7" spans="1:8" s="95" customFormat="1" ht="13" x14ac:dyDescent="0.3">
      <c r="A7" s="378"/>
      <c r="B7" s="379"/>
      <c r="C7" s="380"/>
      <c r="D7" s="129"/>
      <c r="E7" s="397"/>
      <c r="F7" s="99">
        <f t="shared" si="0"/>
        <v>0</v>
      </c>
      <c r="G7" s="99" t="str">
        <f t="shared" si="1"/>
        <v>No Answer</v>
      </c>
    </row>
    <row r="8" spans="1:8" s="95" customFormat="1" ht="13" x14ac:dyDescent="0.3">
      <c r="A8" s="378"/>
      <c r="B8" s="379"/>
      <c r="C8" s="156"/>
      <c r="D8" s="129"/>
      <c r="E8" s="397"/>
      <c r="F8" s="99">
        <f t="shared" si="0"/>
        <v>0</v>
      </c>
      <c r="G8" s="99" t="str">
        <f t="shared" si="1"/>
        <v>No Answer</v>
      </c>
    </row>
    <row r="9" spans="1:8" s="95" customFormat="1" ht="13" x14ac:dyDescent="0.3">
      <c r="A9" s="378"/>
      <c r="B9" s="379"/>
      <c r="C9" s="156"/>
      <c r="D9" s="129"/>
      <c r="E9" s="397"/>
      <c r="F9" s="99">
        <f t="shared" si="0"/>
        <v>0</v>
      </c>
      <c r="G9" s="99" t="str">
        <f t="shared" si="1"/>
        <v>No Answer</v>
      </c>
    </row>
    <row r="10" spans="1:8" s="95" customFormat="1" ht="13" x14ac:dyDescent="0.3">
      <c r="A10" s="378"/>
      <c r="B10" s="379"/>
      <c r="C10" s="156"/>
      <c r="D10" s="129"/>
      <c r="E10" s="397"/>
      <c r="F10" s="99">
        <f t="shared" si="0"/>
        <v>0</v>
      </c>
      <c r="G10" s="99" t="str">
        <f t="shared" si="1"/>
        <v>No Answer</v>
      </c>
    </row>
    <row r="11" spans="1:8" s="95" customFormat="1" ht="13" x14ac:dyDescent="0.3">
      <c r="A11" s="378"/>
      <c r="B11" s="379"/>
      <c r="C11" s="156"/>
      <c r="D11" s="129"/>
      <c r="E11" s="397"/>
      <c r="F11" s="99">
        <f t="shared" si="0"/>
        <v>0</v>
      </c>
      <c r="G11" s="99" t="str">
        <f t="shared" si="1"/>
        <v>No Answer</v>
      </c>
    </row>
    <row r="12" spans="1:8" s="95" customFormat="1" ht="13" x14ac:dyDescent="0.3">
      <c r="A12" s="378"/>
      <c r="B12" s="379"/>
      <c r="C12" s="156"/>
      <c r="D12" s="129"/>
      <c r="E12" s="397"/>
      <c r="F12" s="99">
        <f t="shared" si="0"/>
        <v>0</v>
      </c>
      <c r="G12" s="99" t="str">
        <f t="shared" si="1"/>
        <v>No Answer</v>
      </c>
    </row>
    <row r="13" spans="1:8" s="95" customFormat="1" ht="13" x14ac:dyDescent="0.3">
      <c r="A13" s="378"/>
      <c r="B13" s="379"/>
      <c r="C13" s="156"/>
      <c r="D13" s="129"/>
      <c r="E13" s="397"/>
      <c r="F13" s="99">
        <f t="shared" si="0"/>
        <v>0</v>
      </c>
      <c r="G13" s="99" t="str">
        <f t="shared" si="1"/>
        <v>No Answer</v>
      </c>
    </row>
    <row r="14" spans="1:8" ht="30" customHeight="1" x14ac:dyDescent="0.35">
      <c r="E14" s="80"/>
      <c r="F14" s="32"/>
      <c r="G14" s="32"/>
    </row>
    <row r="15" spans="1:8" hidden="1" x14ac:dyDescent="0.35">
      <c r="E15" s="80" t="s">
        <v>158</v>
      </c>
      <c r="F15" s="32"/>
      <c r="G15" s="32"/>
    </row>
    <row r="16" spans="1:8" hidden="1" x14ac:dyDescent="0.35">
      <c r="E16" s="81" t="s">
        <v>14</v>
      </c>
      <c r="F16" s="32">
        <f>COUNTIF(D4:D13, "*")</f>
        <v>0</v>
      </c>
      <c r="G16" s="32"/>
    </row>
    <row r="17" spans="5:7" hidden="1" x14ac:dyDescent="0.35">
      <c r="E17" s="81" t="s">
        <v>15</v>
      </c>
      <c r="F17" s="32">
        <f>F16*0</f>
        <v>0</v>
      </c>
      <c r="G17" s="32"/>
    </row>
    <row r="18" spans="5:7" hidden="1" x14ac:dyDescent="0.35">
      <c r="E18" s="81" t="s">
        <v>16</v>
      </c>
      <c r="F18" s="32">
        <f>SUM(F4:F13)</f>
        <v>0</v>
      </c>
      <c r="G18" s="32"/>
    </row>
    <row r="19" spans="5:7" hidden="1" x14ac:dyDescent="0.35">
      <c r="E19" s="81"/>
      <c r="F19" s="32"/>
      <c r="G19" s="32"/>
    </row>
    <row r="20" spans="5:7" hidden="1" x14ac:dyDescent="0.35">
      <c r="E20" s="80" t="s">
        <v>18</v>
      </c>
      <c r="F20" s="32">
        <f>COUNTIF(G4:G13, "IN")</f>
        <v>0</v>
      </c>
      <c r="G20" s="32">
        <f>F20*0</f>
        <v>0</v>
      </c>
    </row>
    <row r="21" spans="5:7" hidden="1" x14ac:dyDescent="0.35">
      <c r="E21" s="80" t="s">
        <v>19</v>
      </c>
      <c r="F21" s="32">
        <f>COUNTIF(G4:G13, "IC")</f>
        <v>0</v>
      </c>
      <c r="G21" s="32">
        <f>F21*-2</f>
        <v>0</v>
      </c>
    </row>
    <row r="22" spans="5:7" hidden="1" x14ac:dyDescent="0.35">
      <c r="E22" s="80" t="s">
        <v>20</v>
      </c>
      <c r="F22" s="32">
        <f>COUNTIF(G4:G13, "N")</f>
        <v>0</v>
      </c>
      <c r="G22" s="32">
        <f>F22*-5</f>
        <v>0</v>
      </c>
    </row>
    <row r="23" spans="5:7" hidden="1" x14ac:dyDescent="0.35">
      <c r="E23" s="80" t="s">
        <v>21</v>
      </c>
      <c r="F23" s="32">
        <f>COUNTIF(G4:G13,"No Answer")</f>
        <v>10</v>
      </c>
      <c r="G23" s="32">
        <f>F23*0</f>
        <v>0</v>
      </c>
    </row>
    <row r="24" spans="5:7" hidden="1" x14ac:dyDescent="0.35">
      <c r="E24" s="81"/>
      <c r="F24" s="32"/>
      <c r="G24" s="32"/>
    </row>
    <row r="25" spans="5:7" hidden="1" x14ac:dyDescent="0.35">
      <c r="E25" s="82" t="s">
        <v>159</v>
      </c>
      <c r="F25" s="83">
        <f>SUM(F20:F23)</f>
        <v>10</v>
      </c>
      <c r="G25" s="83">
        <f>SUM(G20:G23)</f>
        <v>0</v>
      </c>
    </row>
  </sheetData>
  <sheetProtection algorithmName="SHA-512" hashValue="OXqXa3jwPO/U5d4xBYkM+BOGR4wOg1JOprnTvU7BPUryLQn8dv+UcPAnX4KtH340E5R388szoRrMSvrfL0UT5g==" saltValue="6meFv+kOduo6Q1UzPqRkbQ==" spinCount="100000" sheet="1" selectLockedCells="1"/>
  <protectedRanges>
    <protectedRange sqref="A4:E13" name="Range1"/>
  </protectedRanges>
  <mergeCells count="2">
    <mergeCell ref="A1:E1"/>
    <mergeCell ref="B2:D2"/>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220AA2-D4EA-4983-88A2-C7CF45D5C96D}">
          <x14:formula1>
            <xm:f>'Summary Sheet'!$A$237:$A$240</xm:f>
          </x14:formula1>
          <xm:sqref>D4:D13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98FB-73D3-483C-87CF-D54496F5B715}">
  <dimension ref="A1:H121"/>
  <sheetViews>
    <sheetView topLeftCell="B1" zoomScale="110" zoomScaleNormal="110" workbookViewId="0">
      <selection activeCell="E86" sqref="E86"/>
    </sheetView>
  </sheetViews>
  <sheetFormatPr defaultColWidth="9.453125" defaultRowHeight="14.5" x14ac:dyDescent="0.35"/>
  <cols>
    <col min="1" max="1" width="8.81640625" style="242" customWidth="1"/>
    <col min="2" max="2" width="32.81640625" style="40" customWidth="1"/>
    <col min="3" max="3" width="60.81640625" style="40" customWidth="1"/>
    <col min="4" max="4" width="26.81640625" style="201" customWidth="1"/>
    <col min="5" max="5" width="35.81640625" style="40" customWidth="1"/>
    <col min="6" max="6" width="14.54296875" style="40" hidden="1" customWidth="1"/>
    <col min="7" max="7" width="15.54296875" style="40" hidden="1" customWidth="1"/>
    <col min="8" max="8" width="15.81640625" style="40" hidden="1" customWidth="1"/>
    <col min="9" max="16384" width="9.453125" style="40"/>
  </cols>
  <sheetData>
    <row r="1" spans="1:8" s="28" customFormat="1" ht="15" customHeight="1" x14ac:dyDescent="0.35">
      <c r="A1" s="436" t="s">
        <v>1090</v>
      </c>
      <c r="B1" s="436"/>
      <c r="C1" s="436"/>
      <c r="D1" s="436"/>
      <c r="E1" s="436"/>
      <c r="F1" s="27"/>
    </row>
    <row r="2" spans="1:8" s="28" customFormat="1" ht="15" customHeight="1" x14ac:dyDescent="0.35">
      <c r="A2" s="223"/>
      <c r="B2" s="223"/>
      <c r="C2" s="223"/>
      <c r="D2" s="223"/>
      <c r="E2" s="223"/>
      <c r="F2" s="27"/>
    </row>
    <row r="3" spans="1:8" s="32" customFormat="1" ht="15" customHeight="1" x14ac:dyDescent="0.35">
      <c r="A3" s="29" t="s">
        <v>1091</v>
      </c>
      <c r="B3" s="30"/>
      <c r="C3" s="30"/>
      <c r="D3" s="30"/>
      <c r="E3" s="30"/>
      <c r="F3" s="31"/>
    </row>
    <row r="4" spans="1:8" s="32" customFormat="1" ht="30" customHeight="1" x14ac:dyDescent="0.35">
      <c r="A4" s="33"/>
      <c r="B4" s="422" t="s">
        <v>111</v>
      </c>
      <c r="C4" s="422"/>
      <c r="D4" s="422"/>
      <c r="E4" s="33"/>
      <c r="F4" s="35"/>
      <c r="G4" s="36"/>
    </row>
    <row r="5" spans="1:8" s="32" customFormat="1" ht="15" customHeight="1" x14ac:dyDescent="0.35">
      <c r="A5" s="37" t="s">
        <v>1092</v>
      </c>
      <c r="B5" s="38"/>
      <c r="C5" s="38"/>
      <c r="D5" s="38"/>
      <c r="E5" s="38"/>
      <c r="F5" s="31"/>
    </row>
    <row r="6" spans="1:8" ht="15" customHeight="1" x14ac:dyDescent="0.35">
      <c r="A6" s="55" t="s">
        <v>105</v>
      </c>
      <c r="B6" s="56" t="s">
        <v>106</v>
      </c>
      <c r="C6" s="55" t="s">
        <v>107</v>
      </c>
      <c r="D6" s="57" t="s">
        <v>108</v>
      </c>
      <c r="E6" s="39" t="s">
        <v>109</v>
      </c>
      <c r="H6" s="41"/>
    </row>
    <row r="7" spans="1:8" ht="30" customHeight="1" x14ac:dyDescent="0.35">
      <c r="A7" s="224" t="s">
        <v>1093</v>
      </c>
      <c r="B7" s="69" t="s">
        <v>1094</v>
      </c>
      <c r="C7" s="70" t="s">
        <v>1095</v>
      </c>
      <c r="D7" s="61"/>
      <c r="E7" s="225"/>
      <c r="F7" s="54">
        <f>IF(D7="I - Included with COTS",5,IF(D7="IN - Included by UAT (no cost)",3,IF(D7="IC - Included by UAT (with cost)",-2,IF(D7="N- Cannot Meet",-5,))))</f>
        <v>0</v>
      </c>
      <c r="G7" s="54" t="str">
        <f t="shared" ref="G7:G68" si="0">IF(D7="I - Included with COTS","I",IF(D7="IN - Included by UAT (no cost)","IN",IF(D7="IC - included by UAT (with cost)","IC",IF(D7="N- Cannot Meet","N",IF(D7=$G$1,"No Answer")))))</f>
        <v>No Answer</v>
      </c>
    </row>
    <row r="8" spans="1:8" ht="30" customHeight="1" x14ac:dyDescent="0.35">
      <c r="A8" s="224" t="s">
        <v>1096</v>
      </c>
      <c r="B8" s="69" t="s">
        <v>1097</v>
      </c>
      <c r="C8" s="111" t="s">
        <v>1098</v>
      </c>
      <c r="D8" s="61"/>
      <c r="E8" s="225"/>
      <c r="F8" s="54">
        <f t="shared" ref="F8:F68" si="1">IF(D8="I - Included with COTS",5,IF(D8="IN - Included by UAT (no cost)",3,IF(D8="IC - Included by UAT (with cost)",-2,IF(D8="N- Cannot Meet",-5,))))</f>
        <v>0</v>
      </c>
      <c r="G8" s="54" t="str">
        <f t="shared" si="0"/>
        <v>No Answer</v>
      </c>
    </row>
    <row r="9" spans="1:8" ht="30" customHeight="1" x14ac:dyDescent="0.35">
      <c r="A9" s="224" t="s">
        <v>1099</v>
      </c>
      <c r="B9" s="69" t="s">
        <v>1100</v>
      </c>
      <c r="C9" s="70" t="s">
        <v>1101</v>
      </c>
      <c r="D9" s="61"/>
      <c r="E9" s="227"/>
      <c r="F9" s="54">
        <f t="shared" si="1"/>
        <v>0</v>
      </c>
      <c r="G9" s="54" t="str">
        <f t="shared" si="0"/>
        <v>No Answer</v>
      </c>
    </row>
    <row r="10" spans="1:8" ht="30" customHeight="1" x14ac:dyDescent="0.35">
      <c r="A10" s="224" t="s">
        <v>1102</v>
      </c>
      <c r="B10" s="69" t="s">
        <v>1103</v>
      </c>
      <c r="C10" s="111" t="s">
        <v>1104</v>
      </c>
      <c r="D10" s="61"/>
      <c r="E10" s="225"/>
      <c r="F10" s="54">
        <f t="shared" si="1"/>
        <v>0</v>
      </c>
      <c r="G10" s="54" t="str">
        <f t="shared" si="0"/>
        <v>No Answer</v>
      </c>
    </row>
    <row r="11" spans="1:8" ht="30" customHeight="1" x14ac:dyDescent="0.35">
      <c r="A11" s="224" t="s">
        <v>1105</v>
      </c>
      <c r="B11" s="69" t="s">
        <v>1106</v>
      </c>
      <c r="C11" s="111" t="s">
        <v>1107</v>
      </c>
      <c r="D11" s="61"/>
      <c r="E11" s="225"/>
      <c r="F11" s="54">
        <f t="shared" si="1"/>
        <v>0</v>
      </c>
      <c r="G11" s="54" t="str">
        <f t="shared" si="0"/>
        <v>No Answer</v>
      </c>
    </row>
    <row r="12" spans="1:8" ht="30" customHeight="1" x14ac:dyDescent="0.35">
      <c r="A12" s="224" t="s">
        <v>1108</v>
      </c>
      <c r="B12" s="69" t="s">
        <v>1109</v>
      </c>
      <c r="C12" s="111" t="s">
        <v>1110</v>
      </c>
      <c r="D12" s="61"/>
      <c r="E12" s="225"/>
      <c r="F12" s="54">
        <f t="shared" si="1"/>
        <v>0</v>
      </c>
      <c r="G12" s="54" t="str">
        <f t="shared" si="0"/>
        <v>No Answer</v>
      </c>
    </row>
    <row r="13" spans="1:8" ht="30" customHeight="1" x14ac:dyDescent="0.35">
      <c r="A13" s="224" t="s">
        <v>1111</v>
      </c>
      <c r="B13" s="69" t="s">
        <v>1112</v>
      </c>
      <c r="C13" s="111" t="s">
        <v>1113</v>
      </c>
      <c r="D13" s="61"/>
      <c r="E13" s="225"/>
      <c r="F13" s="54">
        <f t="shared" si="1"/>
        <v>0</v>
      </c>
      <c r="G13" s="54" t="str">
        <f t="shared" si="0"/>
        <v>No Answer</v>
      </c>
    </row>
    <row r="14" spans="1:8" ht="30" customHeight="1" x14ac:dyDescent="0.35">
      <c r="A14" s="224" t="s">
        <v>1114</v>
      </c>
      <c r="B14" s="228" t="s">
        <v>1115</v>
      </c>
      <c r="C14" s="111" t="s">
        <v>1116</v>
      </c>
      <c r="D14" s="61"/>
      <c r="E14" s="225"/>
      <c r="F14" s="54">
        <f t="shared" si="1"/>
        <v>0</v>
      </c>
      <c r="G14" s="54" t="str">
        <f t="shared" si="0"/>
        <v>No Answer</v>
      </c>
    </row>
    <row r="15" spans="1:8" ht="30" customHeight="1" x14ac:dyDescent="0.35">
      <c r="A15" s="224" t="s">
        <v>1117</v>
      </c>
      <c r="B15" s="69" t="s">
        <v>1118</v>
      </c>
      <c r="C15" s="70" t="s">
        <v>1119</v>
      </c>
      <c r="D15" s="61"/>
      <c r="E15" s="225"/>
      <c r="F15" s="54">
        <f t="shared" si="1"/>
        <v>0</v>
      </c>
      <c r="G15" s="54" t="str">
        <f t="shared" si="0"/>
        <v>No Answer</v>
      </c>
    </row>
    <row r="16" spans="1:8" ht="30" customHeight="1" x14ac:dyDescent="0.35">
      <c r="A16" s="224" t="s">
        <v>1120</v>
      </c>
      <c r="B16" s="229" t="s">
        <v>1121</v>
      </c>
      <c r="C16" s="111" t="s">
        <v>1122</v>
      </c>
      <c r="D16" s="61"/>
      <c r="E16" s="225"/>
      <c r="F16" s="54">
        <f t="shared" si="1"/>
        <v>0</v>
      </c>
      <c r="G16" s="54" t="str">
        <f t="shared" si="0"/>
        <v>No Answer</v>
      </c>
    </row>
    <row r="17" spans="1:7" ht="30" customHeight="1" x14ac:dyDescent="0.35">
      <c r="A17" s="224" t="s">
        <v>1123</v>
      </c>
      <c r="B17" s="69" t="s">
        <v>1124</v>
      </c>
      <c r="C17" s="70" t="s">
        <v>1125</v>
      </c>
      <c r="D17" s="61"/>
      <c r="E17" s="225"/>
      <c r="F17" s="54">
        <f t="shared" si="1"/>
        <v>0</v>
      </c>
      <c r="G17" s="54" t="str">
        <f t="shared" si="0"/>
        <v>No Answer</v>
      </c>
    </row>
    <row r="18" spans="1:7" ht="30" customHeight="1" x14ac:dyDescent="0.35">
      <c r="A18" s="224" t="s">
        <v>1126</v>
      </c>
      <c r="B18" s="69" t="s">
        <v>1127</v>
      </c>
      <c r="C18" s="70" t="s">
        <v>1128</v>
      </c>
      <c r="D18" s="61"/>
      <c r="E18" s="394"/>
      <c r="F18" s="54">
        <f t="shared" si="1"/>
        <v>0</v>
      </c>
      <c r="G18" s="54" t="str">
        <f t="shared" si="0"/>
        <v>No Answer</v>
      </c>
    </row>
    <row r="19" spans="1:7" ht="30" customHeight="1" x14ac:dyDescent="0.35">
      <c r="A19" s="224" t="s">
        <v>1129</v>
      </c>
      <c r="B19" s="230" t="s">
        <v>1130</v>
      </c>
      <c r="C19" s="70" t="s">
        <v>1131</v>
      </c>
      <c r="D19" s="61"/>
      <c r="E19" s="225"/>
      <c r="F19" s="54">
        <f t="shared" si="1"/>
        <v>0</v>
      </c>
      <c r="G19" s="54" t="str">
        <f t="shared" si="0"/>
        <v>No Answer</v>
      </c>
    </row>
    <row r="20" spans="1:7" ht="30" customHeight="1" x14ac:dyDescent="0.35">
      <c r="A20" s="224" t="s">
        <v>1132</v>
      </c>
      <c r="B20" s="230" t="s">
        <v>1133</v>
      </c>
      <c r="C20" s="70" t="s">
        <v>1134</v>
      </c>
      <c r="D20" s="61"/>
      <c r="E20" s="225"/>
      <c r="F20" s="54">
        <f t="shared" si="1"/>
        <v>0</v>
      </c>
      <c r="G20" s="54" t="str">
        <f t="shared" si="0"/>
        <v>No Answer</v>
      </c>
    </row>
    <row r="21" spans="1:7" ht="30" customHeight="1" x14ac:dyDescent="0.35">
      <c r="A21" s="224" t="s">
        <v>1135</v>
      </c>
      <c r="B21" s="230" t="s">
        <v>1136</v>
      </c>
      <c r="C21" s="70" t="s">
        <v>1137</v>
      </c>
      <c r="D21" s="61"/>
      <c r="E21" s="225"/>
      <c r="F21" s="54">
        <f t="shared" si="1"/>
        <v>0</v>
      </c>
      <c r="G21" s="54" t="str">
        <f t="shared" si="0"/>
        <v>No Answer</v>
      </c>
    </row>
    <row r="22" spans="1:7" ht="30" customHeight="1" x14ac:dyDescent="0.35">
      <c r="A22" s="224" t="s">
        <v>1138</v>
      </c>
      <c r="B22" s="230" t="s">
        <v>1139</v>
      </c>
      <c r="C22" s="70" t="s">
        <v>1140</v>
      </c>
      <c r="D22" s="61"/>
      <c r="E22" s="225"/>
      <c r="F22" s="54">
        <f t="shared" si="1"/>
        <v>0</v>
      </c>
      <c r="G22" s="54" t="str">
        <f t="shared" si="0"/>
        <v>No Answer</v>
      </c>
    </row>
    <row r="23" spans="1:7" ht="30" customHeight="1" x14ac:dyDescent="0.35">
      <c r="A23" s="224" t="s">
        <v>1141</v>
      </c>
      <c r="B23" s="230" t="s">
        <v>1142</v>
      </c>
      <c r="C23" s="70" t="s">
        <v>1143</v>
      </c>
      <c r="D23" s="61"/>
      <c r="E23" s="225"/>
      <c r="F23" s="54">
        <f t="shared" si="1"/>
        <v>0</v>
      </c>
      <c r="G23" s="54" t="str">
        <f t="shared" si="0"/>
        <v>No Answer</v>
      </c>
    </row>
    <row r="24" spans="1:7" ht="30" customHeight="1" x14ac:dyDescent="0.35">
      <c r="A24" s="224" t="s">
        <v>1144</v>
      </c>
      <c r="B24" s="230" t="s">
        <v>1145</v>
      </c>
      <c r="C24" s="70" t="s">
        <v>1146</v>
      </c>
      <c r="D24" s="61"/>
      <c r="E24" s="225"/>
      <c r="F24" s="54">
        <f t="shared" si="1"/>
        <v>0</v>
      </c>
      <c r="G24" s="54" t="str">
        <f t="shared" si="0"/>
        <v>No Answer</v>
      </c>
    </row>
    <row r="25" spans="1:7" ht="30" customHeight="1" x14ac:dyDescent="0.35">
      <c r="A25" s="224" t="s">
        <v>1147</v>
      </c>
      <c r="B25" s="230" t="s">
        <v>1148</v>
      </c>
      <c r="C25" s="70" t="s">
        <v>1149</v>
      </c>
      <c r="D25" s="61"/>
      <c r="E25" s="225"/>
      <c r="F25" s="54">
        <f t="shared" si="1"/>
        <v>0</v>
      </c>
      <c r="G25" s="54" t="str">
        <f t="shared" si="0"/>
        <v>No Answer</v>
      </c>
    </row>
    <row r="26" spans="1:7" ht="30" customHeight="1" x14ac:dyDescent="0.35">
      <c r="A26" s="224" t="s">
        <v>1150</v>
      </c>
      <c r="B26" s="196" t="s">
        <v>1151</v>
      </c>
      <c r="C26" s="70" t="s">
        <v>1152</v>
      </c>
      <c r="D26" s="61"/>
      <c r="E26" s="225"/>
      <c r="F26" s="54">
        <f t="shared" si="1"/>
        <v>0</v>
      </c>
      <c r="G26" s="54" t="str">
        <f t="shared" si="0"/>
        <v>No Answer</v>
      </c>
    </row>
    <row r="27" spans="1:7" ht="30" customHeight="1" x14ac:dyDescent="0.35">
      <c r="A27" s="224" t="s">
        <v>1153</v>
      </c>
      <c r="B27" s="230" t="s">
        <v>1154</v>
      </c>
      <c r="C27" s="111" t="s">
        <v>1155</v>
      </c>
      <c r="D27" s="61"/>
      <c r="E27" s="225"/>
      <c r="F27" s="54">
        <f t="shared" si="1"/>
        <v>0</v>
      </c>
      <c r="G27" s="54" t="str">
        <f t="shared" si="0"/>
        <v>No Answer</v>
      </c>
    </row>
    <row r="28" spans="1:7" ht="30" customHeight="1" x14ac:dyDescent="0.35">
      <c r="A28" s="224" t="s">
        <v>1156</v>
      </c>
      <c r="B28" s="69" t="s">
        <v>1157</v>
      </c>
      <c r="C28" s="70" t="s">
        <v>1158</v>
      </c>
      <c r="D28" s="61"/>
      <c r="E28" s="225"/>
      <c r="F28" s="54">
        <f t="shared" si="1"/>
        <v>0</v>
      </c>
      <c r="G28" s="54" t="str">
        <f t="shared" si="0"/>
        <v>No Answer</v>
      </c>
    </row>
    <row r="29" spans="1:7" ht="30" customHeight="1" x14ac:dyDescent="0.35">
      <c r="A29" s="224" t="s">
        <v>1159</v>
      </c>
      <c r="B29" s="69" t="s">
        <v>1160</v>
      </c>
      <c r="C29" s="70" t="s">
        <v>1161</v>
      </c>
      <c r="D29" s="61"/>
      <c r="E29" s="225"/>
      <c r="F29" s="54">
        <f t="shared" si="1"/>
        <v>0</v>
      </c>
      <c r="G29" s="54" t="str">
        <f t="shared" si="0"/>
        <v>No Answer</v>
      </c>
    </row>
    <row r="30" spans="1:7" ht="30" customHeight="1" x14ac:dyDescent="0.35">
      <c r="A30" s="224" t="s">
        <v>1162</v>
      </c>
      <c r="B30" s="69" t="s">
        <v>1163</v>
      </c>
      <c r="C30" s="70" t="s">
        <v>1164</v>
      </c>
      <c r="D30" s="61"/>
      <c r="E30" s="225"/>
      <c r="F30" s="54">
        <f t="shared" si="1"/>
        <v>0</v>
      </c>
      <c r="G30" s="54" t="str">
        <f t="shared" si="0"/>
        <v>No Answer</v>
      </c>
    </row>
    <row r="31" spans="1:7" ht="30" customHeight="1" x14ac:dyDescent="0.35">
      <c r="A31" s="224" t="s">
        <v>1165</v>
      </c>
      <c r="B31" s="69" t="s">
        <v>1166</v>
      </c>
      <c r="C31" s="70" t="s">
        <v>1167</v>
      </c>
      <c r="D31" s="61"/>
      <c r="E31" s="225"/>
      <c r="F31" s="54">
        <f t="shared" si="1"/>
        <v>0</v>
      </c>
      <c r="G31" s="54" t="str">
        <f t="shared" si="0"/>
        <v>No Answer</v>
      </c>
    </row>
    <row r="32" spans="1:7" ht="30" customHeight="1" x14ac:dyDescent="0.35">
      <c r="A32" s="224" t="s">
        <v>1168</v>
      </c>
      <c r="B32" s="69" t="s">
        <v>1169</v>
      </c>
      <c r="C32" s="70" t="s">
        <v>1170</v>
      </c>
      <c r="D32" s="61"/>
      <c r="E32" s="225"/>
      <c r="F32" s="54">
        <f t="shared" si="1"/>
        <v>0</v>
      </c>
      <c r="G32" s="54" t="str">
        <f t="shared" si="0"/>
        <v>No Answer</v>
      </c>
    </row>
    <row r="33" spans="1:7" ht="30" customHeight="1" x14ac:dyDescent="0.35">
      <c r="A33" s="224" t="s">
        <v>1171</v>
      </c>
      <c r="B33" s="69" t="s">
        <v>1172</v>
      </c>
      <c r="C33" s="70" t="s">
        <v>1173</v>
      </c>
      <c r="D33" s="61"/>
      <c r="E33" s="225"/>
      <c r="F33" s="54">
        <f t="shared" si="1"/>
        <v>0</v>
      </c>
      <c r="G33" s="54" t="str">
        <f t="shared" si="0"/>
        <v>No Answer</v>
      </c>
    </row>
    <row r="34" spans="1:7" ht="30" customHeight="1" x14ac:dyDescent="0.35">
      <c r="A34" s="224" t="s">
        <v>1174</v>
      </c>
      <c r="B34" s="69" t="s">
        <v>1175</v>
      </c>
      <c r="C34" s="70" t="s">
        <v>1176</v>
      </c>
      <c r="D34" s="61"/>
      <c r="E34" s="225"/>
      <c r="F34" s="54">
        <f t="shared" si="1"/>
        <v>0</v>
      </c>
      <c r="G34" s="54" t="str">
        <f t="shared" si="0"/>
        <v>No Answer</v>
      </c>
    </row>
    <row r="35" spans="1:7" ht="30" customHeight="1" x14ac:dyDescent="0.35">
      <c r="A35" s="224" t="s">
        <v>1177</v>
      </c>
      <c r="B35" s="69" t="s">
        <v>1178</v>
      </c>
      <c r="C35" s="70" t="s">
        <v>1179</v>
      </c>
      <c r="D35" s="61"/>
      <c r="E35" s="225"/>
      <c r="F35" s="54">
        <f t="shared" si="1"/>
        <v>0</v>
      </c>
      <c r="G35" s="54" t="str">
        <f t="shared" si="0"/>
        <v>No Answer</v>
      </c>
    </row>
    <row r="36" spans="1:7" ht="30" customHeight="1" x14ac:dyDescent="0.35">
      <c r="A36" s="224" t="s">
        <v>1180</v>
      </c>
      <c r="B36" s="69" t="s">
        <v>1181</v>
      </c>
      <c r="C36" s="70" t="s">
        <v>1182</v>
      </c>
      <c r="D36" s="61"/>
      <c r="E36" s="225"/>
      <c r="F36" s="54">
        <f t="shared" si="1"/>
        <v>0</v>
      </c>
      <c r="G36" s="54" t="str">
        <f t="shared" si="0"/>
        <v>No Answer</v>
      </c>
    </row>
    <row r="37" spans="1:7" ht="30" customHeight="1" x14ac:dyDescent="0.35">
      <c r="A37" s="224" t="s">
        <v>1183</v>
      </c>
      <c r="B37" s="69" t="s">
        <v>1184</v>
      </c>
      <c r="C37" s="70" t="s">
        <v>1185</v>
      </c>
      <c r="D37" s="61"/>
      <c r="E37" s="225"/>
      <c r="F37" s="54">
        <f t="shared" si="1"/>
        <v>0</v>
      </c>
      <c r="G37" s="54" t="str">
        <f t="shared" si="0"/>
        <v>No Answer</v>
      </c>
    </row>
    <row r="38" spans="1:7" ht="30" customHeight="1" x14ac:dyDescent="0.35">
      <c r="A38" s="224" t="s">
        <v>1186</v>
      </c>
      <c r="B38" s="69" t="s">
        <v>1187</v>
      </c>
      <c r="C38" s="70" t="s">
        <v>1188</v>
      </c>
      <c r="D38" s="61"/>
      <c r="E38" s="225"/>
      <c r="F38" s="54">
        <f t="shared" si="1"/>
        <v>0</v>
      </c>
      <c r="G38" s="54" t="str">
        <f t="shared" si="0"/>
        <v>No Answer</v>
      </c>
    </row>
    <row r="39" spans="1:7" ht="30" customHeight="1" x14ac:dyDescent="0.35">
      <c r="A39" s="224" t="s">
        <v>1189</v>
      </c>
      <c r="B39" s="69" t="s">
        <v>1190</v>
      </c>
      <c r="C39" s="70" t="s">
        <v>1191</v>
      </c>
      <c r="D39" s="61"/>
      <c r="E39" s="225"/>
      <c r="F39" s="54">
        <f t="shared" si="1"/>
        <v>0</v>
      </c>
      <c r="G39" s="54" t="str">
        <f t="shared" si="0"/>
        <v>No Answer</v>
      </c>
    </row>
    <row r="40" spans="1:7" ht="30" customHeight="1" x14ac:dyDescent="0.35">
      <c r="A40" s="224" t="s">
        <v>1192</v>
      </c>
      <c r="B40" s="69" t="s">
        <v>1193</v>
      </c>
      <c r="C40" s="70" t="s">
        <v>1194</v>
      </c>
      <c r="D40" s="61"/>
      <c r="E40" s="225"/>
      <c r="F40" s="54">
        <f t="shared" si="1"/>
        <v>0</v>
      </c>
      <c r="G40" s="54" t="str">
        <f t="shared" si="0"/>
        <v>No Answer</v>
      </c>
    </row>
    <row r="41" spans="1:7" ht="30" customHeight="1" x14ac:dyDescent="0.35">
      <c r="A41" s="224" t="s">
        <v>1195</v>
      </c>
      <c r="B41" s="69" t="s">
        <v>1196</v>
      </c>
      <c r="C41" s="70" t="s">
        <v>1197</v>
      </c>
      <c r="D41" s="61"/>
      <c r="E41" s="225"/>
      <c r="F41" s="54">
        <f t="shared" si="1"/>
        <v>0</v>
      </c>
      <c r="G41" s="54" t="str">
        <f t="shared" si="0"/>
        <v>No Answer</v>
      </c>
    </row>
    <row r="42" spans="1:7" ht="30" customHeight="1" x14ac:dyDescent="0.35">
      <c r="A42" s="224" t="s">
        <v>1198</v>
      </c>
      <c r="B42" s="69" t="s">
        <v>1199</v>
      </c>
      <c r="C42" s="70" t="s">
        <v>1200</v>
      </c>
      <c r="D42" s="61"/>
      <c r="E42" s="225"/>
      <c r="F42" s="54">
        <f t="shared" si="1"/>
        <v>0</v>
      </c>
      <c r="G42" s="54" t="str">
        <f t="shared" si="0"/>
        <v>No Answer</v>
      </c>
    </row>
    <row r="43" spans="1:7" ht="45" customHeight="1" x14ac:dyDescent="0.35">
      <c r="A43" s="224" t="s">
        <v>1201</v>
      </c>
      <c r="B43" s="69" t="s">
        <v>1202</v>
      </c>
      <c r="C43" s="70" t="s">
        <v>1203</v>
      </c>
      <c r="D43" s="61"/>
      <c r="E43" s="225"/>
      <c r="F43" s="54">
        <f t="shared" si="1"/>
        <v>0</v>
      </c>
      <c r="G43" s="54" t="str">
        <f t="shared" si="0"/>
        <v>No Answer</v>
      </c>
    </row>
    <row r="44" spans="1:7" ht="30" customHeight="1" x14ac:dyDescent="0.35">
      <c r="A44" s="224" t="s">
        <v>1204</v>
      </c>
      <c r="B44" s="69" t="s">
        <v>1205</v>
      </c>
      <c r="C44" s="70" t="s">
        <v>1206</v>
      </c>
      <c r="D44" s="61"/>
      <c r="E44" s="225"/>
      <c r="F44" s="54">
        <f t="shared" si="1"/>
        <v>0</v>
      </c>
      <c r="G44" s="54" t="str">
        <f t="shared" si="0"/>
        <v>No Answer</v>
      </c>
    </row>
    <row r="45" spans="1:7" ht="30" customHeight="1" x14ac:dyDescent="0.35">
      <c r="A45" s="224" t="s">
        <v>1207</v>
      </c>
      <c r="B45" s="69" t="s">
        <v>1208</v>
      </c>
      <c r="C45" s="70" t="s">
        <v>1209</v>
      </c>
      <c r="D45" s="61"/>
      <c r="E45" s="225"/>
      <c r="F45" s="54">
        <f t="shared" si="1"/>
        <v>0</v>
      </c>
      <c r="G45" s="54" t="str">
        <f t="shared" si="0"/>
        <v>No Answer</v>
      </c>
    </row>
    <row r="46" spans="1:7" ht="30" customHeight="1" x14ac:dyDescent="0.35">
      <c r="A46" s="224" t="s">
        <v>1210</v>
      </c>
      <c r="B46" s="69" t="s">
        <v>1211</v>
      </c>
      <c r="C46" s="70" t="s">
        <v>1212</v>
      </c>
      <c r="D46" s="61"/>
      <c r="E46" s="225"/>
      <c r="F46" s="54">
        <f t="shared" si="1"/>
        <v>0</v>
      </c>
      <c r="G46" s="54" t="str">
        <f t="shared" si="0"/>
        <v>No Answer</v>
      </c>
    </row>
    <row r="47" spans="1:7" ht="30" customHeight="1" x14ac:dyDescent="0.35">
      <c r="A47" s="224" t="s">
        <v>1213</v>
      </c>
      <c r="B47" s="118" t="s">
        <v>1214</v>
      </c>
      <c r="C47" s="111" t="s">
        <v>1215</v>
      </c>
      <c r="D47" s="61"/>
      <c r="E47" s="225"/>
      <c r="F47" s="54">
        <f t="shared" si="1"/>
        <v>0</v>
      </c>
      <c r="G47" s="54" t="str">
        <f t="shared" si="0"/>
        <v>No Answer</v>
      </c>
    </row>
    <row r="48" spans="1:7" ht="30" customHeight="1" x14ac:dyDescent="0.35">
      <c r="A48" s="224" t="s">
        <v>1216</v>
      </c>
      <c r="B48" s="69" t="s">
        <v>1217</v>
      </c>
      <c r="C48" s="70" t="s">
        <v>1218</v>
      </c>
      <c r="D48" s="61"/>
      <c r="E48" s="225"/>
      <c r="F48" s="54">
        <f t="shared" si="1"/>
        <v>0</v>
      </c>
      <c r="G48" s="54" t="str">
        <f t="shared" si="0"/>
        <v>No Answer</v>
      </c>
    </row>
    <row r="49" spans="1:8" ht="30" customHeight="1" x14ac:dyDescent="0.35">
      <c r="A49" s="224" t="s">
        <v>1219</v>
      </c>
      <c r="B49" s="118" t="s">
        <v>1220</v>
      </c>
      <c r="C49" s="111" t="s">
        <v>1221</v>
      </c>
      <c r="D49" s="61"/>
      <c r="E49" s="225"/>
      <c r="F49" s="54">
        <f t="shared" si="1"/>
        <v>0</v>
      </c>
      <c r="G49" s="54" t="str">
        <f t="shared" si="0"/>
        <v>No Answer</v>
      </c>
    </row>
    <row r="50" spans="1:8" ht="30" customHeight="1" x14ac:dyDescent="0.35">
      <c r="A50" s="224" t="s">
        <v>1222</v>
      </c>
      <c r="B50" s="69" t="s">
        <v>1223</v>
      </c>
      <c r="C50" s="70" t="s">
        <v>1224</v>
      </c>
      <c r="D50" s="61"/>
      <c r="E50" s="225"/>
      <c r="F50" s="54">
        <f t="shared" si="1"/>
        <v>0</v>
      </c>
      <c r="G50" s="54" t="str">
        <f t="shared" si="0"/>
        <v>No Answer</v>
      </c>
    </row>
    <row r="51" spans="1:8" ht="30" customHeight="1" x14ac:dyDescent="0.35">
      <c r="A51" s="224" t="s">
        <v>1225</v>
      </c>
      <c r="B51" s="69" t="s">
        <v>1226</v>
      </c>
      <c r="C51" s="70" t="s">
        <v>1227</v>
      </c>
      <c r="D51" s="61"/>
      <c r="E51" s="225"/>
      <c r="F51" s="54">
        <f t="shared" si="1"/>
        <v>0</v>
      </c>
      <c r="G51" s="54" t="str">
        <f t="shared" si="0"/>
        <v>No Answer</v>
      </c>
    </row>
    <row r="52" spans="1:8" ht="30" customHeight="1" x14ac:dyDescent="0.35">
      <c r="A52" s="224" t="s">
        <v>1228</v>
      </c>
      <c r="B52" s="69" t="s">
        <v>1229</v>
      </c>
      <c r="C52" s="70" t="s">
        <v>1230</v>
      </c>
      <c r="D52" s="327"/>
      <c r="E52" s="225"/>
      <c r="F52" s="54">
        <f t="shared" si="1"/>
        <v>0</v>
      </c>
      <c r="G52" s="54" t="str">
        <f t="shared" si="0"/>
        <v>No Answer</v>
      </c>
    </row>
    <row r="53" spans="1:8" ht="30" customHeight="1" x14ac:dyDescent="0.35">
      <c r="A53" s="224" t="s">
        <v>1231</v>
      </c>
      <c r="B53" s="69" t="s">
        <v>1232</v>
      </c>
      <c r="C53" s="70" t="s">
        <v>1233</v>
      </c>
      <c r="D53" s="327"/>
      <c r="E53" s="225"/>
      <c r="F53" s="54">
        <f t="shared" si="1"/>
        <v>0</v>
      </c>
      <c r="G53" s="54" t="str">
        <f t="shared" si="0"/>
        <v>No Answer</v>
      </c>
    </row>
    <row r="54" spans="1:8" ht="45" customHeight="1" x14ac:dyDescent="0.35">
      <c r="A54" s="224" t="s">
        <v>1234</v>
      </c>
      <c r="B54" s="69" t="s">
        <v>1235</v>
      </c>
      <c r="C54" s="70" t="s">
        <v>1236</v>
      </c>
      <c r="D54" s="327"/>
      <c r="E54" s="225"/>
      <c r="F54" s="54">
        <f t="shared" si="1"/>
        <v>0</v>
      </c>
      <c r="G54" s="54" t="str">
        <f t="shared" si="0"/>
        <v>No Answer</v>
      </c>
      <c r="H54" s="201"/>
    </row>
    <row r="55" spans="1:8" ht="30" customHeight="1" x14ac:dyDescent="0.35">
      <c r="A55" s="224" t="s">
        <v>1237</v>
      </c>
      <c r="B55" s="69" t="s">
        <v>1238</v>
      </c>
      <c r="C55" s="70" t="s">
        <v>1239</v>
      </c>
      <c r="D55" s="327"/>
      <c r="E55" s="225"/>
      <c r="F55" s="54">
        <f t="shared" si="1"/>
        <v>0</v>
      </c>
      <c r="G55" s="54" t="str">
        <f t="shared" si="0"/>
        <v>No Answer</v>
      </c>
      <c r="H55" s="201"/>
    </row>
    <row r="56" spans="1:8" ht="30" customHeight="1" x14ac:dyDescent="0.35">
      <c r="A56" s="224" t="s">
        <v>1240</v>
      </c>
      <c r="B56" s="69" t="s">
        <v>1241</v>
      </c>
      <c r="C56" s="70" t="s">
        <v>1242</v>
      </c>
      <c r="D56" s="327"/>
      <c r="E56" s="225"/>
      <c r="F56" s="54">
        <f t="shared" si="1"/>
        <v>0</v>
      </c>
      <c r="G56" s="54" t="str">
        <f t="shared" si="0"/>
        <v>No Answer</v>
      </c>
    </row>
    <row r="57" spans="1:8" ht="30" customHeight="1" x14ac:dyDescent="0.35">
      <c r="A57" s="224" t="s">
        <v>1243</v>
      </c>
      <c r="B57" s="69" t="s">
        <v>1244</v>
      </c>
      <c r="C57" s="70" t="s">
        <v>1245</v>
      </c>
      <c r="D57" s="61"/>
      <c r="E57" s="225"/>
      <c r="F57" s="54">
        <f t="shared" si="1"/>
        <v>0</v>
      </c>
      <c r="G57" s="54" t="str">
        <f t="shared" si="0"/>
        <v>No Answer</v>
      </c>
    </row>
    <row r="58" spans="1:8" ht="30" customHeight="1" x14ac:dyDescent="0.35">
      <c r="A58" s="224" t="s">
        <v>1246</v>
      </c>
      <c r="B58" s="69" t="s">
        <v>1247</v>
      </c>
      <c r="C58" s="70" t="s">
        <v>1248</v>
      </c>
      <c r="D58" s="61"/>
      <c r="E58" s="225"/>
      <c r="F58" s="54">
        <f t="shared" si="1"/>
        <v>0</v>
      </c>
      <c r="G58" s="54" t="str">
        <f t="shared" si="0"/>
        <v>No Answer</v>
      </c>
    </row>
    <row r="59" spans="1:8" ht="30" customHeight="1" x14ac:dyDescent="0.35">
      <c r="A59" s="224" t="s">
        <v>1249</v>
      </c>
      <c r="B59" s="69" t="s">
        <v>1250</v>
      </c>
      <c r="C59" s="70" t="s">
        <v>1251</v>
      </c>
      <c r="D59" s="61"/>
      <c r="E59" s="225"/>
      <c r="F59" s="54">
        <f t="shared" si="1"/>
        <v>0</v>
      </c>
      <c r="G59" s="54" t="str">
        <f t="shared" si="0"/>
        <v>No Answer</v>
      </c>
    </row>
    <row r="60" spans="1:8" ht="30" customHeight="1" x14ac:dyDescent="0.35">
      <c r="A60" s="224" t="s">
        <v>1252</v>
      </c>
      <c r="B60" s="230" t="s">
        <v>1253</v>
      </c>
      <c r="C60" s="111" t="s">
        <v>1254</v>
      </c>
      <c r="D60" s="61"/>
      <c r="E60" s="225"/>
      <c r="F60" s="54">
        <f t="shared" si="1"/>
        <v>0</v>
      </c>
      <c r="G60" s="54" t="str">
        <f t="shared" si="0"/>
        <v>No Answer</v>
      </c>
    </row>
    <row r="61" spans="1:8" ht="30" customHeight="1" x14ac:dyDescent="0.35">
      <c r="A61" s="224" t="s">
        <v>1255</v>
      </c>
      <c r="B61" s="69" t="s">
        <v>1256</v>
      </c>
      <c r="C61" s="70" t="s">
        <v>1257</v>
      </c>
      <c r="D61" s="61"/>
      <c r="E61" s="225"/>
      <c r="F61" s="54">
        <f t="shared" si="1"/>
        <v>0</v>
      </c>
      <c r="G61" s="54" t="str">
        <f t="shared" si="0"/>
        <v>No Answer</v>
      </c>
    </row>
    <row r="62" spans="1:8" ht="30" customHeight="1" x14ac:dyDescent="0.35">
      <c r="A62" s="224" t="s">
        <v>1258</v>
      </c>
      <c r="B62" s="69" t="s">
        <v>1259</v>
      </c>
      <c r="C62" s="70" t="s">
        <v>1260</v>
      </c>
      <c r="D62" s="61"/>
      <c r="E62" s="225"/>
      <c r="F62" s="54">
        <f t="shared" si="1"/>
        <v>0</v>
      </c>
      <c r="G62" s="54" t="str">
        <f t="shared" si="0"/>
        <v>No Answer</v>
      </c>
    </row>
    <row r="63" spans="1:8" ht="45" customHeight="1" x14ac:dyDescent="0.35">
      <c r="A63" s="224" t="s">
        <v>1261</v>
      </c>
      <c r="B63" s="69" t="s">
        <v>1262</v>
      </c>
      <c r="C63" s="70" t="s">
        <v>1263</v>
      </c>
      <c r="D63" s="61"/>
      <c r="E63" s="225"/>
      <c r="F63" s="54">
        <f t="shared" si="1"/>
        <v>0</v>
      </c>
      <c r="G63" s="54" t="str">
        <f t="shared" si="0"/>
        <v>No Answer</v>
      </c>
    </row>
    <row r="64" spans="1:8" ht="30" customHeight="1" x14ac:dyDescent="0.35">
      <c r="A64" s="224" t="s">
        <v>1264</v>
      </c>
      <c r="B64" s="69" t="s">
        <v>1265</v>
      </c>
      <c r="C64" s="111" t="s">
        <v>1266</v>
      </c>
      <c r="D64" s="61"/>
      <c r="E64" s="225"/>
      <c r="F64" s="54">
        <f t="shared" si="1"/>
        <v>0</v>
      </c>
      <c r="G64" s="54" t="str">
        <f t="shared" si="0"/>
        <v>No Answer</v>
      </c>
    </row>
    <row r="65" spans="1:8" ht="45" customHeight="1" x14ac:dyDescent="0.35">
      <c r="A65" s="224" t="s">
        <v>1267</v>
      </c>
      <c r="B65" s="196" t="s">
        <v>1268</v>
      </c>
      <c r="C65" s="111" t="s">
        <v>1269</v>
      </c>
      <c r="D65" s="61"/>
      <c r="E65" s="225"/>
      <c r="F65" s="54">
        <f t="shared" si="1"/>
        <v>0</v>
      </c>
      <c r="G65" s="54" t="str">
        <f t="shared" si="0"/>
        <v>No Answer</v>
      </c>
    </row>
    <row r="66" spans="1:8" ht="45" customHeight="1" x14ac:dyDescent="0.35">
      <c r="A66" s="224" t="s">
        <v>1270</v>
      </c>
      <c r="B66" s="230" t="s">
        <v>1271</v>
      </c>
      <c r="C66" s="111" t="s">
        <v>1272</v>
      </c>
      <c r="D66" s="61"/>
      <c r="E66" s="225"/>
      <c r="F66" s="54">
        <f t="shared" si="1"/>
        <v>0</v>
      </c>
      <c r="G66" s="54" t="str">
        <f t="shared" si="0"/>
        <v>No Answer</v>
      </c>
    </row>
    <row r="67" spans="1:8" ht="30" customHeight="1" x14ac:dyDescent="0.35">
      <c r="A67" s="224" t="s">
        <v>1273</v>
      </c>
      <c r="B67" s="196" t="s">
        <v>1271</v>
      </c>
      <c r="C67" s="111" t="s">
        <v>1274</v>
      </c>
      <c r="D67" s="61"/>
      <c r="E67" s="225"/>
      <c r="F67" s="54">
        <f t="shared" si="1"/>
        <v>0</v>
      </c>
      <c r="G67" s="54" t="str">
        <f t="shared" si="0"/>
        <v>No Answer</v>
      </c>
    </row>
    <row r="68" spans="1:8" ht="30" customHeight="1" x14ac:dyDescent="0.35">
      <c r="A68" s="224" t="s">
        <v>1275</v>
      </c>
      <c r="B68" s="69" t="s">
        <v>1276</v>
      </c>
      <c r="C68" s="70" t="s">
        <v>1277</v>
      </c>
      <c r="D68" s="61"/>
      <c r="E68" s="225"/>
      <c r="F68" s="54">
        <f t="shared" si="1"/>
        <v>0</v>
      </c>
      <c r="G68" s="54" t="str">
        <f t="shared" si="0"/>
        <v>No Answer</v>
      </c>
    </row>
    <row r="69" spans="1:8" s="101" customFormat="1" ht="15" customHeight="1" x14ac:dyDescent="0.35">
      <c r="A69" s="231" t="s">
        <v>1278</v>
      </c>
      <c r="B69" s="232"/>
      <c r="C69" s="232"/>
      <c r="D69" s="233"/>
      <c r="E69" s="234"/>
      <c r="F69" s="235"/>
      <c r="G69" s="235"/>
    </row>
    <row r="70" spans="1:8" ht="60" customHeight="1" x14ac:dyDescent="0.35">
      <c r="A70" s="224" t="s">
        <v>1279</v>
      </c>
      <c r="B70" s="230" t="s">
        <v>1280</v>
      </c>
      <c r="C70" s="111" t="s">
        <v>1281</v>
      </c>
      <c r="D70" s="61"/>
      <c r="E70" s="225"/>
      <c r="F70" s="54">
        <f t="shared" ref="F70" si="2">IF(D70="I - Included with COTS",5,IF(D70="IN - Included by UAT (no cost)",3,IF(D70="IC - Included by UAT (with cost)",-2,IF(D70="N- Cannot Meet",-5,))))</f>
        <v>0</v>
      </c>
      <c r="G70" s="54" t="str">
        <f t="shared" ref="G70" si="3">IF(D70="I - Included with COTS","I",IF(D70="IN - Included by UAT (no cost)","IN",IF(D70="IC - included by UAT (with cost)","IC",IF(D70="N- Cannot Meet","N",IF(D70=$G$1,"No Answer")))))</f>
        <v>No Answer</v>
      </c>
    </row>
    <row r="71" spans="1:8" ht="30" customHeight="1" x14ac:dyDescent="0.35">
      <c r="A71" s="224" t="s">
        <v>1282</v>
      </c>
      <c r="B71" s="230" t="s">
        <v>1283</v>
      </c>
      <c r="C71" s="111" t="s">
        <v>1284</v>
      </c>
      <c r="D71" s="61"/>
      <c r="E71" s="225"/>
      <c r="F71" s="54">
        <f t="shared" ref="F71:F72" si="4">IF(D71="I - Included with COTS",5,IF(D71="IN - Included by UAT (no cost)",3,IF(D71="IC - Included by UAT (with cost)",-2,IF(D71="N- Cannot Meet",-5,))))</f>
        <v>0</v>
      </c>
      <c r="G71" s="54" t="str">
        <f t="shared" ref="G71:G72" si="5">IF(D71="I - Included with COTS","I",IF(D71="IN - Included by UAT (no cost)","IN",IF(D71="IC - included by UAT (with cost)","IC",IF(D71="N- Cannot Meet","N",IF(D71=$G$1,"No Answer")))))</f>
        <v>No Answer</v>
      </c>
    </row>
    <row r="72" spans="1:8" ht="30" customHeight="1" x14ac:dyDescent="0.35">
      <c r="A72" s="224" t="s">
        <v>1285</v>
      </c>
      <c r="B72" s="230" t="s">
        <v>1286</v>
      </c>
      <c r="C72" s="111" t="s">
        <v>1287</v>
      </c>
      <c r="D72" s="61"/>
      <c r="E72" s="225"/>
      <c r="F72" s="54">
        <f t="shared" si="4"/>
        <v>0</v>
      </c>
      <c r="G72" s="54" t="str">
        <f t="shared" si="5"/>
        <v>No Answer</v>
      </c>
    </row>
    <row r="73" spans="1:8" ht="15" customHeight="1" x14ac:dyDescent="0.35">
      <c r="A73" s="236"/>
      <c r="B73" s="237"/>
      <c r="C73" s="238"/>
      <c r="D73" s="76"/>
      <c r="E73" s="239"/>
      <c r="F73" s="54"/>
      <c r="G73" s="226"/>
    </row>
    <row r="74" spans="1:8" s="32" customFormat="1" ht="15" customHeight="1" x14ac:dyDescent="0.35">
      <c r="A74" s="29" t="s">
        <v>1288</v>
      </c>
      <c r="B74" s="30"/>
      <c r="C74" s="30"/>
      <c r="D74" s="30"/>
      <c r="E74" s="30"/>
      <c r="F74" s="31"/>
    </row>
    <row r="75" spans="1:8" s="32" customFormat="1" ht="30" customHeight="1" x14ac:dyDescent="0.35">
      <c r="A75" s="33"/>
      <c r="B75" s="422" t="s">
        <v>111</v>
      </c>
      <c r="C75" s="422"/>
      <c r="D75" s="422"/>
      <c r="E75" s="33"/>
      <c r="F75" s="35"/>
      <c r="G75" s="36"/>
    </row>
    <row r="76" spans="1:8" s="32" customFormat="1" ht="15" customHeight="1" x14ac:dyDescent="0.35">
      <c r="A76" s="37" t="s">
        <v>1092</v>
      </c>
      <c r="B76" s="38"/>
      <c r="C76" s="38"/>
      <c r="D76" s="38"/>
      <c r="E76" s="38"/>
      <c r="F76" s="31"/>
    </row>
    <row r="77" spans="1:8" ht="15" customHeight="1" x14ac:dyDescent="0.35">
      <c r="A77" s="55" t="s">
        <v>105</v>
      </c>
      <c r="B77" s="56" t="s">
        <v>106</v>
      </c>
      <c r="C77" s="55" t="s">
        <v>107</v>
      </c>
      <c r="D77" s="57" t="s">
        <v>108</v>
      </c>
      <c r="E77" s="39" t="s">
        <v>109</v>
      </c>
      <c r="H77" s="41"/>
    </row>
    <row r="78" spans="1:8" ht="30" customHeight="1" x14ac:dyDescent="0.35">
      <c r="A78" s="224" t="s">
        <v>1289</v>
      </c>
      <c r="B78" s="228" t="s">
        <v>1290</v>
      </c>
      <c r="C78" s="111" t="s">
        <v>1291</v>
      </c>
      <c r="D78" s="327"/>
      <c r="E78" s="225"/>
      <c r="F78" s="54">
        <f>IF(D78="I - Included with COTS",3,IF(D78="IN - Included by UAT (no cost)",1,IF(D78="IC - Included by UAT (with cost)",0,IF(D78="N- Cannot Meet",0,))))</f>
        <v>0</v>
      </c>
      <c r="G78" s="54" t="str">
        <f>IF(D78="I - Included with COTS","I",IF(D78="IN - Included by UAT (no cost)","IN",IF(D78="IC - included by UAT (with cost)","IC",IF(D78="N- Cannot Meet","N",IF(D78=$G$1,"No Answer")))))</f>
        <v>No Answer</v>
      </c>
    </row>
    <row r="79" spans="1:8" ht="30" customHeight="1" x14ac:dyDescent="0.35">
      <c r="A79" s="224" t="s">
        <v>1292</v>
      </c>
      <c r="B79" s="69" t="s">
        <v>1293</v>
      </c>
      <c r="C79" s="70" t="s">
        <v>1294</v>
      </c>
      <c r="D79" s="327"/>
      <c r="E79" s="225"/>
      <c r="F79" s="54">
        <f t="shared" ref="F79:F94" si="6">IF(D79="I - Included with COTS",3,IF(D79="IN - Included by UAT (no cost)",1,IF(D79="IC - Included by UAT (with cost)",0,IF(D79="N- Cannot Meet",0,))))</f>
        <v>0</v>
      </c>
      <c r="G79" s="54" t="str">
        <f t="shared" ref="G79:G94" si="7">IF(D79="I - Included with COTS","I",IF(D79="IN - Included by UAT (no cost)","IN",IF(D79="IC - included by UAT (with cost)","IC",IF(D79="N- Cannot Meet","N",IF(D79=$G$1,"No Answer")))))</f>
        <v>No Answer</v>
      </c>
    </row>
    <row r="80" spans="1:8" ht="30" customHeight="1" x14ac:dyDescent="0.35">
      <c r="A80" s="224" t="s">
        <v>1295</v>
      </c>
      <c r="B80" s="69" t="s">
        <v>1296</v>
      </c>
      <c r="C80" s="111" t="s">
        <v>1297</v>
      </c>
      <c r="D80" s="327"/>
      <c r="E80" s="225"/>
      <c r="F80" s="54">
        <f t="shared" si="6"/>
        <v>0</v>
      </c>
      <c r="G80" s="54" t="str">
        <f t="shared" si="7"/>
        <v>No Answer</v>
      </c>
    </row>
    <row r="81" spans="1:7" ht="30" customHeight="1" x14ac:dyDescent="0.35">
      <c r="A81" s="224" t="s">
        <v>1298</v>
      </c>
      <c r="B81" s="69" t="s">
        <v>1299</v>
      </c>
      <c r="C81" s="111" t="s">
        <v>1300</v>
      </c>
      <c r="D81" s="61"/>
      <c r="E81" s="225"/>
      <c r="F81" s="54">
        <f t="shared" si="6"/>
        <v>0</v>
      </c>
      <c r="G81" s="54" t="str">
        <f t="shared" si="7"/>
        <v>No Answer</v>
      </c>
    </row>
    <row r="82" spans="1:7" ht="30" customHeight="1" x14ac:dyDescent="0.35">
      <c r="A82" s="224" t="s">
        <v>1301</v>
      </c>
      <c r="B82" s="64" t="s">
        <v>1302</v>
      </c>
      <c r="C82" s="65" t="s">
        <v>1303</v>
      </c>
      <c r="D82" s="61"/>
      <c r="E82" s="225"/>
      <c r="F82" s="54">
        <f t="shared" si="6"/>
        <v>0</v>
      </c>
      <c r="G82" s="54" t="str">
        <f t="shared" si="7"/>
        <v>No Answer</v>
      </c>
    </row>
    <row r="83" spans="1:7" ht="30" customHeight="1" x14ac:dyDescent="0.35">
      <c r="A83" s="224" t="s">
        <v>1304</v>
      </c>
      <c r="B83" s="64" t="s">
        <v>1305</v>
      </c>
      <c r="C83" s="65" t="s">
        <v>1306</v>
      </c>
      <c r="D83" s="61"/>
      <c r="E83" s="225"/>
      <c r="F83" s="54">
        <f t="shared" si="6"/>
        <v>0</v>
      </c>
      <c r="G83" s="54" t="str">
        <f t="shared" si="7"/>
        <v>No Answer</v>
      </c>
    </row>
    <row r="84" spans="1:7" ht="30" customHeight="1" x14ac:dyDescent="0.35">
      <c r="A84" s="224" t="s">
        <v>1307</v>
      </c>
      <c r="B84" s="64" t="s">
        <v>1308</v>
      </c>
      <c r="C84" s="65" t="s">
        <v>1309</v>
      </c>
      <c r="D84" s="61"/>
      <c r="E84" s="225"/>
      <c r="F84" s="54">
        <f t="shared" si="6"/>
        <v>0</v>
      </c>
      <c r="G84" s="54" t="str">
        <f t="shared" si="7"/>
        <v>No Answer</v>
      </c>
    </row>
    <row r="85" spans="1:7" ht="30" customHeight="1" x14ac:dyDescent="0.35">
      <c r="A85" s="224" t="s">
        <v>1310</v>
      </c>
      <c r="B85" s="64" t="s">
        <v>1311</v>
      </c>
      <c r="C85" s="65" t="s">
        <v>1312</v>
      </c>
      <c r="D85" s="61"/>
      <c r="E85" s="225"/>
      <c r="F85" s="54">
        <f t="shared" si="6"/>
        <v>0</v>
      </c>
      <c r="G85" s="54" t="str">
        <f t="shared" si="7"/>
        <v>No Answer</v>
      </c>
    </row>
    <row r="86" spans="1:7" ht="30" customHeight="1" x14ac:dyDescent="0.35">
      <c r="A86" s="224" t="s">
        <v>1313</v>
      </c>
      <c r="B86" s="64" t="s">
        <v>1314</v>
      </c>
      <c r="C86" s="65" t="s">
        <v>1315</v>
      </c>
      <c r="D86" s="61"/>
      <c r="E86" s="225"/>
      <c r="F86" s="54">
        <f t="shared" si="6"/>
        <v>0</v>
      </c>
      <c r="G86" s="54" t="str">
        <f t="shared" si="7"/>
        <v>No Answer</v>
      </c>
    </row>
    <row r="87" spans="1:7" ht="30" customHeight="1" x14ac:dyDescent="0.35">
      <c r="A87" s="224" t="s">
        <v>1316</v>
      </c>
      <c r="B87" s="64" t="s">
        <v>1317</v>
      </c>
      <c r="C87" s="65" t="s">
        <v>1318</v>
      </c>
      <c r="D87" s="61"/>
      <c r="E87" s="225"/>
      <c r="F87" s="54">
        <f t="shared" si="6"/>
        <v>0</v>
      </c>
      <c r="G87" s="54" t="str">
        <f t="shared" si="7"/>
        <v>No Answer</v>
      </c>
    </row>
    <row r="88" spans="1:7" ht="30" customHeight="1" x14ac:dyDescent="0.35">
      <c r="A88" s="224" t="s">
        <v>1319</v>
      </c>
      <c r="B88" s="64" t="s">
        <v>1320</v>
      </c>
      <c r="C88" s="65" t="s">
        <v>1321</v>
      </c>
      <c r="D88" s="61"/>
      <c r="E88" s="225"/>
      <c r="F88" s="54">
        <f t="shared" si="6"/>
        <v>0</v>
      </c>
      <c r="G88" s="54" t="str">
        <f t="shared" si="7"/>
        <v>No Answer</v>
      </c>
    </row>
    <row r="89" spans="1:7" ht="30" customHeight="1" x14ac:dyDescent="0.35">
      <c r="A89" s="224" t="s">
        <v>1322</v>
      </c>
      <c r="B89" s="64" t="s">
        <v>1323</v>
      </c>
      <c r="C89" s="65" t="s">
        <v>1324</v>
      </c>
      <c r="D89" s="61"/>
      <c r="E89" s="225"/>
      <c r="F89" s="54">
        <f t="shared" si="6"/>
        <v>0</v>
      </c>
      <c r="G89" s="54" t="str">
        <f t="shared" si="7"/>
        <v>No Answer</v>
      </c>
    </row>
    <row r="90" spans="1:7" ht="30" customHeight="1" x14ac:dyDescent="0.35">
      <c r="A90" s="224" t="s">
        <v>1325</v>
      </c>
      <c r="B90" s="64" t="s">
        <v>1326</v>
      </c>
      <c r="C90" s="65" t="s">
        <v>1327</v>
      </c>
      <c r="D90" s="61"/>
      <c r="E90" s="225"/>
      <c r="F90" s="54">
        <f t="shared" si="6"/>
        <v>0</v>
      </c>
      <c r="G90" s="54" t="str">
        <f t="shared" si="7"/>
        <v>No Answer</v>
      </c>
    </row>
    <row r="91" spans="1:7" ht="30" customHeight="1" x14ac:dyDescent="0.35">
      <c r="A91" s="224" t="s">
        <v>1328</v>
      </c>
      <c r="B91" s="64" t="s">
        <v>1329</v>
      </c>
      <c r="C91" s="65" t="s">
        <v>1330</v>
      </c>
      <c r="D91" s="61"/>
      <c r="E91" s="225"/>
      <c r="F91" s="54">
        <f t="shared" si="6"/>
        <v>0</v>
      </c>
      <c r="G91" s="54" t="str">
        <f t="shared" si="7"/>
        <v>No Answer</v>
      </c>
    </row>
    <row r="92" spans="1:7" ht="30" customHeight="1" x14ac:dyDescent="0.35">
      <c r="A92" s="224" t="s">
        <v>1331</v>
      </c>
      <c r="B92" s="64" t="s">
        <v>1332</v>
      </c>
      <c r="C92" s="65" t="s">
        <v>1333</v>
      </c>
      <c r="D92" s="61"/>
      <c r="E92" s="225"/>
      <c r="F92" s="54">
        <f t="shared" si="6"/>
        <v>0</v>
      </c>
      <c r="G92" s="54" t="str">
        <f t="shared" si="7"/>
        <v>No Answer</v>
      </c>
    </row>
    <row r="93" spans="1:7" ht="30" customHeight="1" x14ac:dyDescent="0.35">
      <c r="A93" s="224" t="s">
        <v>1334</v>
      </c>
      <c r="B93" s="64" t="s">
        <v>1335</v>
      </c>
      <c r="C93" s="65" t="s">
        <v>1336</v>
      </c>
      <c r="D93" s="61"/>
      <c r="E93" s="225"/>
      <c r="F93" s="54">
        <f t="shared" si="6"/>
        <v>0</v>
      </c>
      <c r="G93" s="54" t="str">
        <f t="shared" si="7"/>
        <v>No Answer</v>
      </c>
    </row>
    <row r="94" spans="1:7" ht="30" customHeight="1" x14ac:dyDescent="0.35">
      <c r="A94" s="224" t="s">
        <v>1337</v>
      </c>
      <c r="B94" s="240" t="s">
        <v>1338</v>
      </c>
      <c r="C94" s="241" t="s">
        <v>1339</v>
      </c>
      <c r="D94" s="61"/>
      <c r="E94" s="225"/>
      <c r="F94" s="54">
        <f t="shared" si="6"/>
        <v>0</v>
      </c>
      <c r="G94" s="54" t="str">
        <f t="shared" si="7"/>
        <v>No Answer</v>
      </c>
    </row>
    <row r="95" spans="1:7" ht="30" customHeight="1" x14ac:dyDescent="0.35">
      <c r="G95" s="54"/>
    </row>
    <row r="96" spans="1:7" ht="15" hidden="1" customHeight="1" x14ac:dyDescent="0.35">
      <c r="G96" s="54"/>
    </row>
    <row r="97" spans="2:7" hidden="1" x14ac:dyDescent="0.35">
      <c r="B97" s="243"/>
      <c r="E97" s="80" t="s">
        <v>160</v>
      </c>
      <c r="F97" s="32"/>
      <c r="G97" s="32"/>
    </row>
    <row r="98" spans="2:7" hidden="1" x14ac:dyDescent="0.35">
      <c r="B98" s="243"/>
      <c r="E98" s="81" t="s">
        <v>14</v>
      </c>
      <c r="F98" s="32">
        <f>COUNT(F7:F72)</f>
        <v>65</v>
      </c>
      <c r="G98" s="32"/>
    </row>
    <row r="99" spans="2:7" hidden="1" x14ac:dyDescent="0.35">
      <c r="B99" s="243"/>
      <c r="E99" s="81" t="s">
        <v>15</v>
      </c>
      <c r="F99" s="32">
        <f>F98*5</f>
        <v>325</v>
      </c>
      <c r="G99" s="32"/>
    </row>
    <row r="100" spans="2:7" hidden="1" x14ac:dyDescent="0.35">
      <c r="E100" s="81" t="s">
        <v>16</v>
      </c>
      <c r="F100" s="32">
        <f>SUM(F7:F72)</f>
        <v>0</v>
      </c>
      <c r="G100" s="32"/>
    </row>
    <row r="101" spans="2:7" hidden="1" x14ac:dyDescent="0.35">
      <c r="E101" s="81"/>
      <c r="F101" s="32"/>
      <c r="G101" s="32"/>
    </row>
    <row r="102" spans="2:7" hidden="1" x14ac:dyDescent="0.35">
      <c r="E102" s="80" t="s">
        <v>17</v>
      </c>
      <c r="F102" s="32">
        <f>COUNTIF(G7:G72, "I")</f>
        <v>0</v>
      </c>
      <c r="G102" s="32">
        <f>F102*5</f>
        <v>0</v>
      </c>
    </row>
    <row r="103" spans="2:7" hidden="1" x14ac:dyDescent="0.35">
      <c r="E103" s="80" t="s">
        <v>18</v>
      </c>
      <c r="F103" s="32">
        <f>COUNTIF(G7:G72, "IN")</f>
        <v>0</v>
      </c>
      <c r="G103" s="32">
        <f>F103*3</f>
        <v>0</v>
      </c>
    </row>
    <row r="104" spans="2:7" hidden="1" x14ac:dyDescent="0.35">
      <c r="E104" s="80" t="s">
        <v>19</v>
      </c>
      <c r="F104" s="32">
        <f>COUNTIF(G7:G72, "IC")</f>
        <v>0</v>
      </c>
      <c r="G104" s="32">
        <f>F104*-2</f>
        <v>0</v>
      </c>
    </row>
    <row r="105" spans="2:7" hidden="1" x14ac:dyDescent="0.35">
      <c r="E105" s="80" t="s">
        <v>20</v>
      </c>
      <c r="F105" s="32">
        <f>COUNTIF(G7:G72, "N")</f>
        <v>0</v>
      </c>
      <c r="G105" s="32">
        <f>F105*-5</f>
        <v>0</v>
      </c>
    </row>
    <row r="106" spans="2:7" hidden="1" x14ac:dyDescent="0.35">
      <c r="E106" s="80" t="s">
        <v>21</v>
      </c>
      <c r="F106" s="32">
        <f>COUNTIF(G7:G72,"No Answer")</f>
        <v>65</v>
      </c>
      <c r="G106" s="32">
        <f>F106*0</f>
        <v>0</v>
      </c>
    </row>
    <row r="107" spans="2:7" hidden="1" x14ac:dyDescent="0.35">
      <c r="E107" s="81"/>
      <c r="F107" s="32"/>
      <c r="G107" s="32"/>
    </row>
    <row r="108" spans="2:7" hidden="1" x14ac:dyDescent="0.35">
      <c r="E108" s="82" t="s">
        <v>159</v>
      </c>
      <c r="F108" s="83">
        <f>SUM(F102:F106)</f>
        <v>65</v>
      </c>
      <c r="G108" s="83">
        <f>SUM(G102:G106)</f>
        <v>0</v>
      </c>
    </row>
    <row r="109" spans="2:7" hidden="1" x14ac:dyDescent="0.35">
      <c r="E109" s="81"/>
      <c r="F109" s="32"/>
      <c r="G109" s="32"/>
    </row>
    <row r="110" spans="2:7" hidden="1" x14ac:dyDescent="0.35">
      <c r="E110" s="80" t="s">
        <v>161</v>
      </c>
      <c r="F110" s="32"/>
      <c r="G110" s="32"/>
    </row>
    <row r="111" spans="2:7" hidden="1" x14ac:dyDescent="0.35">
      <c r="E111" s="81" t="s">
        <v>14</v>
      </c>
      <c r="F111" s="32">
        <f>COUNT(F78:F94)</f>
        <v>17</v>
      </c>
      <c r="G111" s="32"/>
    </row>
    <row r="112" spans="2:7" hidden="1" x14ac:dyDescent="0.35">
      <c r="E112" s="81" t="s">
        <v>15</v>
      </c>
      <c r="F112" s="32">
        <f>F111*3</f>
        <v>51</v>
      </c>
      <c r="G112" s="32"/>
    </row>
    <row r="113" spans="5:7" hidden="1" x14ac:dyDescent="0.35">
      <c r="E113" s="81" t="s">
        <v>16</v>
      </c>
      <c r="F113" s="32">
        <f>SUM(F78:F94)</f>
        <v>0</v>
      </c>
      <c r="G113" s="32"/>
    </row>
    <row r="114" spans="5:7" hidden="1" x14ac:dyDescent="0.35">
      <c r="E114" s="81"/>
      <c r="F114" s="32"/>
      <c r="G114" s="32"/>
    </row>
    <row r="115" spans="5:7" hidden="1" x14ac:dyDescent="0.35">
      <c r="E115" s="80" t="s">
        <v>17</v>
      </c>
      <c r="F115" s="32">
        <f>COUNTIF(G78:G94, "I")</f>
        <v>0</v>
      </c>
      <c r="G115" s="32">
        <f>F115*3</f>
        <v>0</v>
      </c>
    </row>
    <row r="116" spans="5:7" hidden="1" x14ac:dyDescent="0.35">
      <c r="E116" s="80" t="s">
        <v>18</v>
      </c>
      <c r="F116" s="32">
        <f>COUNTIF(G78:G94, "IN")</f>
        <v>0</v>
      </c>
      <c r="G116" s="32">
        <f>F116*1</f>
        <v>0</v>
      </c>
    </row>
    <row r="117" spans="5:7" hidden="1" x14ac:dyDescent="0.35">
      <c r="E117" s="80" t="s">
        <v>19</v>
      </c>
      <c r="F117" s="32">
        <f>COUNTIF(G78:G94, "IC")</f>
        <v>0</v>
      </c>
      <c r="G117" s="32">
        <f>F117*0</f>
        <v>0</v>
      </c>
    </row>
    <row r="118" spans="5:7" hidden="1" x14ac:dyDescent="0.35">
      <c r="E118" s="80" t="s">
        <v>20</v>
      </c>
      <c r="F118" s="32">
        <f>COUNTIF(G78:G94, "N")</f>
        <v>0</v>
      </c>
      <c r="G118" s="32">
        <f>F118*0</f>
        <v>0</v>
      </c>
    </row>
    <row r="119" spans="5:7" hidden="1" x14ac:dyDescent="0.35">
      <c r="E119" s="80" t="s">
        <v>21</v>
      </c>
      <c r="F119" s="32">
        <f>COUNTIF(G78:G94,"No Answer")</f>
        <v>17</v>
      </c>
      <c r="G119" s="32">
        <f>F119*0</f>
        <v>0</v>
      </c>
    </row>
    <row r="120" spans="5:7" hidden="1" x14ac:dyDescent="0.35">
      <c r="E120" s="81"/>
      <c r="F120" s="32"/>
      <c r="G120" s="32"/>
    </row>
    <row r="121" spans="5:7" hidden="1" x14ac:dyDescent="0.35">
      <c r="E121" s="82" t="s">
        <v>159</v>
      </c>
      <c r="F121" s="83">
        <f>SUM(F115:F119)</f>
        <v>17</v>
      </c>
      <c r="G121" s="83">
        <f>SUM(G115:G119)</f>
        <v>0</v>
      </c>
    </row>
  </sheetData>
  <sheetProtection algorithmName="SHA-512" hashValue="jzRWd7eyD4RzJPn00Ftq+HAbSB8XHdj4g51CcTLNuq79n5dq40zMkyhYKn74tgtf8qKb6cOTx29az/GroufPvA==" saltValue="+5HhCR5nZkHZyr7I2hcu3Q==" spinCount="100000" sheet="1" selectLockedCells="1"/>
  <mergeCells count="3">
    <mergeCell ref="A1:E1"/>
    <mergeCell ref="B4:D4"/>
    <mergeCell ref="B75:D75"/>
  </mergeCells>
  <phoneticPr fontId="48" type="noConversion"/>
  <dataValidations count="1">
    <dataValidation type="list" showInputMessage="1" showErrorMessage="1" sqref="D5 D3 D76 D74" xr:uid="{3DDDB6E8-2EE0-4CC4-8794-B6B4E6C73C00}">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841C2B3-0635-449F-B75C-0DEB66C4BE47}">
          <x14:formula1>
            <xm:f>'Summary Sheet'!$A$231:$A$235</xm:f>
          </x14:formula1>
          <xm:sqref>D7:D68 D78:D94 D70:D72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349C-0A4C-4EDE-91F7-F921E8F37082}">
  <dimension ref="A1:AM84"/>
  <sheetViews>
    <sheetView topLeftCell="B1" zoomScale="110" zoomScaleNormal="110" workbookViewId="0">
      <selection activeCell="D19" sqref="D19"/>
    </sheetView>
  </sheetViews>
  <sheetFormatPr defaultColWidth="8.81640625" defaultRowHeight="12.5" x14ac:dyDescent="0.35"/>
  <cols>
    <col min="1" max="1" width="8.81640625" style="246" customWidth="1"/>
    <col min="2" max="2" width="32.81640625" style="246" customWidth="1"/>
    <col min="3" max="3" width="60.81640625" style="246" customWidth="1"/>
    <col min="4" max="4" width="26.81640625" style="246" customWidth="1"/>
    <col min="5" max="5" width="26.453125" style="264" customWidth="1"/>
    <col min="6" max="6" width="19" style="246" hidden="1" customWidth="1"/>
    <col min="7" max="7" width="18" style="246" hidden="1" customWidth="1"/>
    <col min="8" max="9" width="8.81640625" style="246" customWidth="1"/>
    <col min="10" max="16384" width="8.81640625" style="246"/>
  </cols>
  <sheetData>
    <row r="1" spans="1:8" s="28" customFormat="1" ht="15" customHeight="1" x14ac:dyDescent="0.35">
      <c r="A1" s="436" t="s">
        <v>1340</v>
      </c>
      <c r="B1" s="436"/>
      <c r="C1" s="436"/>
      <c r="D1" s="436"/>
      <c r="E1" s="436"/>
      <c r="F1" s="27"/>
    </row>
    <row r="2" spans="1:8" s="89" customFormat="1" ht="30" customHeight="1" x14ac:dyDescent="0.35">
      <c r="A2" s="90"/>
      <c r="B2" s="424" t="s">
        <v>1341</v>
      </c>
      <c r="C2" s="424"/>
      <c r="D2" s="424"/>
      <c r="E2" s="90"/>
      <c r="F2" s="91"/>
      <c r="G2" s="92"/>
    </row>
    <row r="3" spans="1:8" customFormat="1" ht="14.5"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s="32" customFormat="1" ht="15" customHeight="1" x14ac:dyDescent="0.25">
      <c r="A14" s="33"/>
      <c r="B14" s="422"/>
      <c r="C14" s="422"/>
      <c r="D14" s="422"/>
      <c r="E14" s="33"/>
      <c r="F14" s="35"/>
      <c r="G14" s="99"/>
    </row>
    <row r="15" spans="1:8" s="32" customFormat="1" ht="15" customHeight="1" x14ac:dyDescent="0.35">
      <c r="A15" s="29" t="s">
        <v>1342</v>
      </c>
      <c r="B15" s="30"/>
      <c r="C15" s="30"/>
      <c r="D15" s="30"/>
      <c r="E15" s="30"/>
      <c r="F15" s="31"/>
    </row>
    <row r="16" spans="1:8" s="32" customFormat="1" ht="30" customHeight="1" x14ac:dyDescent="0.35">
      <c r="A16" s="33"/>
      <c r="B16" s="422" t="s">
        <v>111</v>
      </c>
      <c r="C16" s="422"/>
      <c r="D16" s="422"/>
      <c r="E16" s="33"/>
      <c r="F16" s="35"/>
      <c r="G16" s="36"/>
    </row>
    <row r="17" spans="1:39" s="32" customFormat="1" ht="15" customHeight="1" x14ac:dyDescent="0.35">
      <c r="A17" s="37" t="s">
        <v>1343</v>
      </c>
      <c r="B17" s="38"/>
      <c r="C17" s="38"/>
      <c r="D17" s="38"/>
      <c r="E17" s="38"/>
      <c r="F17" s="31"/>
    </row>
    <row r="18" spans="1:39" s="40" customFormat="1" ht="15" customHeight="1" x14ac:dyDescent="0.35">
      <c r="A18" s="55" t="s">
        <v>105</v>
      </c>
      <c r="B18" s="56" t="s">
        <v>106</v>
      </c>
      <c r="C18" s="55" t="s">
        <v>107</v>
      </c>
      <c r="D18" s="57" t="s">
        <v>108</v>
      </c>
      <c r="E18" s="39" t="s">
        <v>109</v>
      </c>
      <c r="H18" s="41"/>
    </row>
    <row r="19" spans="1:39" s="40" customFormat="1" ht="45" customHeight="1" x14ac:dyDescent="0.35">
      <c r="A19" s="224" t="s">
        <v>1344</v>
      </c>
      <c r="B19" s="254" t="s">
        <v>1345</v>
      </c>
      <c r="C19" s="44" t="s">
        <v>1346</v>
      </c>
      <c r="D19" s="61"/>
      <c r="E19" s="225"/>
      <c r="F19" s="54">
        <f>IF(D19="I - Included with COTS",5,IF(D19="IN - Included by UAT (no cost)",3,IF(D19="IC - Included by UAT (with cost)",-2,IF(D19="N- Cannot Meet",-5,))))</f>
        <v>0</v>
      </c>
      <c r="G19" s="54" t="str">
        <f t="shared" ref="G19" si="2">IF(D19="I - Included with COTS","I",IF(D19="IN - Included by UAT (no cost)","IN",IF(D19="IC - included by UAT (with cost)","IC",IF(D19="N- Cannot Meet","N",IF(D19=$G$1,"No Answer")))))</f>
        <v>No Answer</v>
      </c>
      <c r="H19" s="41"/>
    </row>
    <row r="20" spans="1:39" s="249" customFormat="1" ht="30" customHeight="1" x14ac:dyDescent="0.35">
      <c r="A20" s="224" t="s">
        <v>1347</v>
      </c>
      <c r="B20" s="255" t="s">
        <v>1348</v>
      </c>
      <c r="C20" s="248" t="s">
        <v>1349</v>
      </c>
      <c r="D20" s="61"/>
      <c r="E20" s="392"/>
      <c r="F20" s="54">
        <f t="shared" ref="F20:F38" si="3">IF(D20="I - Included with COTS",5,IF(D20="IN - Included by UAT (no cost)",3,IF(D20="IC - Included by UAT (with cost)",-2,IF(D20="N- Cannot Meet",-5,))))</f>
        <v>0</v>
      </c>
      <c r="G20" s="54" t="str">
        <f t="shared" ref="G20:G38" si="4">IF(D20="I - Included with COTS","I",IF(D20="IN - Included by UAT (no cost)","IN",IF(D20="IC - included by UAT (with cost)","IC",IF(D20="N- Cannot Meet","N",IF(D20=$G$1,"No Answer")))))</f>
        <v>No Answer</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row>
    <row r="21" spans="1:39" s="249" customFormat="1" ht="30" customHeight="1" x14ac:dyDescent="0.35">
      <c r="A21" s="224" t="s">
        <v>1350</v>
      </c>
      <c r="B21" s="247" t="s">
        <v>1351</v>
      </c>
      <c r="C21" s="248" t="s">
        <v>1352</v>
      </c>
      <c r="D21" s="61"/>
      <c r="E21" s="392"/>
      <c r="F21" s="54">
        <f t="shared" si="3"/>
        <v>0</v>
      </c>
      <c r="G21" s="54" t="str">
        <f t="shared" si="4"/>
        <v>No Answer</v>
      </c>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row>
    <row r="22" spans="1:39" s="249" customFormat="1" ht="30" customHeight="1" x14ac:dyDescent="0.35">
      <c r="A22" s="224" t="s">
        <v>1353</v>
      </c>
      <c r="B22" s="247" t="s">
        <v>1354</v>
      </c>
      <c r="C22" s="248" t="s">
        <v>1355</v>
      </c>
      <c r="D22" s="61"/>
      <c r="E22" s="392"/>
      <c r="F22" s="54">
        <f t="shared" si="3"/>
        <v>0</v>
      </c>
      <c r="G22" s="54" t="str">
        <f t="shared" si="4"/>
        <v>No Answer</v>
      </c>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row>
    <row r="23" spans="1:39" s="249" customFormat="1" ht="60" customHeight="1" x14ac:dyDescent="0.35">
      <c r="A23" s="224" t="s">
        <v>1356</v>
      </c>
      <c r="B23" s="247" t="s">
        <v>1357</v>
      </c>
      <c r="C23" s="248" t="s">
        <v>1358</v>
      </c>
      <c r="D23" s="61"/>
      <c r="E23" s="392"/>
      <c r="F23" s="54">
        <f t="shared" si="3"/>
        <v>0</v>
      </c>
      <c r="G23" s="54" t="str">
        <f t="shared" si="4"/>
        <v>No Answer</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row>
    <row r="24" spans="1:39" s="249" customFormat="1" ht="30" customHeight="1" x14ac:dyDescent="0.35">
      <c r="A24" s="224" t="s">
        <v>1359</v>
      </c>
      <c r="B24" s="247" t="s">
        <v>1360</v>
      </c>
      <c r="C24" s="248" t="s">
        <v>1361</v>
      </c>
      <c r="D24" s="61"/>
      <c r="E24" s="392"/>
      <c r="F24" s="54">
        <f t="shared" si="3"/>
        <v>0</v>
      </c>
      <c r="G24" s="54" t="str">
        <f t="shared" si="4"/>
        <v>No Answer</v>
      </c>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row>
    <row r="25" spans="1:39" s="249" customFormat="1" ht="30" customHeight="1" x14ac:dyDescent="0.35">
      <c r="A25" s="224" t="s">
        <v>1362</v>
      </c>
      <c r="B25" s="247" t="s">
        <v>1363</v>
      </c>
      <c r="C25" s="248" t="s">
        <v>1364</v>
      </c>
      <c r="D25" s="61"/>
      <c r="E25" s="392"/>
      <c r="F25" s="54">
        <f t="shared" si="3"/>
        <v>0</v>
      </c>
      <c r="G25" s="54" t="str">
        <f t="shared" si="4"/>
        <v>No Answer</v>
      </c>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row>
    <row r="26" spans="1:39" s="249" customFormat="1" ht="30" customHeight="1" x14ac:dyDescent="0.35">
      <c r="A26" s="224" t="s">
        <v>1365</v>
      </c>
      <c r="B26" s="247" t="s">
        <v>1366</v>
      </c>
      <c r="C26" s="248" t="s">
        <v>1367</v>
      </c>
      <c r="D26" s="61"/>
      <c r="E26" s="392"/>
      <c r="F26" s="54">
        <f t="shared" si="3"/>
        <v>0</v>
      </c>
      <c r="G26" s="54" t="str">
        <f t="shared" si="4"/>
        <v>No Answer</v>
      </c>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row>
    <row r="27" spans="1:39" s="249" customFormat="1" ht="30" customHeight="1" x14ac:dyDescent="0.35">
      <c r="A27" s="224" t="s">
        <v>1368</v>
      </c>
      <c r="B27" s="247" t="s">
        <v>1369</v>
      </c>
      <c r="C27" s="248" t="s">
        <v>1370</v>
      </c>
      <c r="D27" s="61"/>
      <c r="E27" s="392"/>
      <c r="F27" s="54">
        <f t="shared" si="3"/>
        <v>0</v>
      </c>
      <c r="G27" s="54" t="str">
        <f t="shared" si="4"/>
        <v>No Answer</v>
      </c>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row>
    <row r="28" spans="1:39" s="249" customFormat="1" ht="30" customHeight="1" x14ac:dyDescent="0.35">
      <c r="A28" s="224" t="s">
        <v>1371</v>
      </c>
      <c r="B28" s="247" t="s">
        <v>1372</v>
      </c>
      <c r="C28" s="248" t="s">
        <v>1373</v>
      </c>
      <c r="D28" s="61"/>
      <c r="E28" s="392"/>
      <c r="F28" s="54">
        <f t="shared" si="3"/>
        <v>0</v>
      </c>
      <c r="G28" s="54" t="str">
        <f t="shared" si="4"/>
        <v>No Answer</v>
      </c>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row>
    <row r="29" spans="1:39" s="249" customFormat="1" ht="45" customHeight="1" x14ac:dyDescent="0.35">
      <c r="A29" s="224" t="s">
        <v>1374</v>
      </c>
      <c r="B29" s="247" t="s">
        <v>1375</v>
      </c>
      <c r="C29" s="248" t="s">
        <v>1376</v>
      </c>
      <c r="D29" s="61"/>
      <c r="E29" s="392"/>
      <c r="F29" s="54">
        <f t="shared" si="3"/>
        <v>0</v>
      </c>
      <c r="G29" s="54" t="str">
        <f t="shared" si="4"/>
        <v>No Answer</v>
      </c>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row>
    <row r="30" spans="1:39" s="249" customFormat="1" ht="60" customHeight="1" x14ac:dyDescent="0.35">
      <c r="A30" s="224" t="s">
        <v>1377</v>
      </c>
      <c r="B30" s="247" t="s">
        <v>1378</v>
      </c>
      <c r="C30" s="248" t="s">
        <v>1379</v>
      </c>
      <c r="D30" s="61"/>
      <c r="E30" s="392"/>
      <c r="F30" s="54">
        <f t="shared" si="3"/>
        <v>0</v>
      </c>
      <c r="G30" s="54" t="str">
        <f t="shared" si="4"/>
        <v>No Answer</v>
      </c>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row>
    <row r="31" spans="1:39" s="169" customFormat="1" ht="30" customHeight="1" x14ac:dyDescent="0.35">
      <c r="A31" s="224" t="s">
        <v>1380</v>
      </c>
      <c r="B31" s="247" t="s">
        <v>1381</v>
      </c>
      <c r="C31" s="248" t="s">
        <v>1382</v>
      </c>
      <c r="D31" s="61"/>
      <c r="E31" s="387"/>
      <c r="F31" s="54">
        <f t="shared" si="3"/>
        <v>0</v>
      </c>
      <c r="G31" s="54" t="str">
        <f t="shared" si="4"/>
        <v>No Answer</v>
      </c>
    </row>
    <row r="32" spans="1:39" s="169" customFormat="1" ht="30" customHeight="1" x14ac:dyDescent="0.35">
      <c r="A32" s="224" t="s">
        <v>1383</v>
      </c>
      <c r="B32" s="247" t="s">
        <v>1384</v>
      </c>
      <c r="C32" s="248" t="s">
        <v>1385</v>
      </c>
      <c r="D32" s="61"/>
      <c r="E32" s="387"/>
      <c r="F32" s="54">
        <f t="shared" si="3"/>
        <v>0</v>
      </c>
      <c r="G32" s="54" t="str">
        <f t="shared" si="4"/>
        <v>No Answer</v>
      </c>
    </row>
    <row r="33" spans="1:39" s="169" customFormat="1" ht="30" customHeight="1" x14ac:dyDescent="0.35">
      <c r="A33" s="224" t="s">
        <v>1386</v>
      </c>
      <c r="B33" s="247" t="s">
        <v>1387</v>
      </c>
      <c r="C33" s="248" t="s">
        <v>1388</v>
      </c>
      <c r="D33" s="61"/>
      <c r="E33" s="387"/>
      <c r="F33" s="54">
        <f t="shared" si="3"/>
        <v>0</v>
      </c>
      <c r="G33" s="54" t="str">
        <f t="shared" si="4"/>
        <v>No Answer</v>
      </c>
    </row>
    <row r="34" spans="1:39" s="169" customFormat="1" ht="30" customHeight="1" x14ac:dyDescent="0.35">
      <c r="A34" s="224" t="s">
        <v>1389</v>
      </c>
      <c r="B34" s="247" t="s">
        <v>1390</v>
      </c>
      <c r="C34" s="248" t="s">
        <v>1391</v>
      </c>
      <c r="D34" s="61"/>
      <c r="E34" s="387"/>
      <c r="F34" s="54">
        <f t="shared" si="3"/>
        <v>0</v>
      </c>
      <c r="G34" s="54" t="str">
        <f t="shared" si="4"/>
        <v>No Answer</v>
      </c>
    </row>
    <row r="35" spans="1:39" s="169" customFormat="1" ht="45" customHeight="1" x14ac:dyDescent="0.35">
      <c r="A35" s="224" t="s">
        <v>1392</v>
      </c>
      <c r="B35" s="247" t="s">
        <v>1393</v>
      </c>
      <c r="C35" s="248" t="s">
        <v>1394</v>
      </c>
      <c r="D35" s="61"/>
      <c r="E35" s="387"/>
      <c r="F35" s="54">
        <f t="shared" si="3"/>
        <v>0</v>
      </c>
      <c r="G35" s="54" t="str">
        <f t="shared" si="4"/>
        <v>No Answer</v>
      </c>
    </row>
    <row r="36" spans="1:39" s="249" customFormat="1" ht="30" customHeight="1" x14ac:dyDescent="0.35">
      <c r="A36" s="224" t="s">
        <v>1395</v>
      </c>
      <c r="B36" s="250" t="s">
        <v>1396</v>
      </c>
      <c r="C36" s="181" t="s">
        <v>1397</v>
      </c>
      <c r="D36" s="61"/>
      <c r="E36" s="392"/>
      <c r="F36" s="54">
        <f t="shared" si="3"/>
        <v>0</v>
      </c>
      <c r="G36" s="54" t="str">
        <f t="shared" si="4"/>
        <v>No Answer</v>
      </c>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row>
    <row r="37" spans="1:39" s="169" customFormat="1" ht="30" customHeight="1" x14ac:dyDescent="0.35">
      <c r="A37" s="224" t="s">
        <v>1398</v>
      </c>
      <c r="B37" s="247" t="s">
        <v>1399</v>
      </c>
      <c r="C37" s="248" t="s">
        <v>1400</v>
      </c>
      <c r="D37" s="61"/>
      <c r="E37" s="387"/>
      <c r="F37" s="54">
        <f t="shared" si="3"/>
        <v>0</v>
      </c>
      <c r="G37" s="54" t="str">
        <f t="shared" si="4"/>
        <v>No Answer</v>
      </c>
    </row>
    <row r="38" spans="1:39" ht="30" customHeight="1" x14ac:dyDescent="0.35">
      <c r="A38" s="224" t="s">
        <v>1401</v>
      </c>
      <c r="B38" s="253" t="s">
        <v>1402</v>
      </c>
      <c r="C38" s="256" t="s">
        <v>1403</v>
      </c>
      <c r="D38" s="61"/>
      <c r="E38" s="388"/>
      <c r="F38" s="54">
        <f t="shared" si="3"/>
        <v>0</v>
      </c>
      <c r="G38" s="54" t="str">
        <f t="shared" si="4"/>
        <v>No Answer</v>
      </c>
    </row>
    <row r="39" spans="1:39" ht="15" customHeight="1" x14ac:dyDescent="0.35">
      <c r="A39" s="134"/>
      <c r="B39" s="257"/>
      <c r="C39" s="258"/>
      <c r="D39" s="259"/>
      <c r="E39" s="259"/>
      <c r="F39" s="54"/>
      <c r="G39" s="54"/>
    </row>
    <row r="40" spans="1:39" s="32" customFormat="1" ht="15" customHeight="1" x14ac:dyDescent="0.35">
      <c r="A40" s="37" t="s">
        <v>1404</v>
      </c>
      <c r="B40" s="38"/>
      <c r="C40" s="38"/>
      <c r="D40" s="38"/>
      <c r="E40" s="38"/>
      <c r="F40" s="31"/>
    </row>
    <row r="41" spans="1:39" s="40" customFormat="1" ht="15" customHeight="1" x14ac:dyDescent="0.35">
      <c r="A41" s="55" t="s">
        <v>105</v>
      </c>
      <c r="B41" s="56" t="s">
        <v>106</v>
      </c>
      <c r="C41" s="55" t="s">
        <v>107</v>
      </c>
      <c r="D41" s="57" t="s">
        <v>108</v>
      </c>
      <c r="E41" s="39" t="s">
        <v>109</v>
      </c>
      <c r="H41" s="41"/>
    </row>
    <row r="42" spans="1:39" ht="30" customHeight="1" x14ac:dyDescent="0.35">
      <c r="A42" s="260" t="s">
        <v>1405</v>
      </c>
      <c r="B42" s="244" t="s">
        <v>1406</v>
      </c>
      <c r="C42" s="245" t="s">
        <v>1407</v>
      </c>
      <c r="D42" s="61"/>
      <c r="E42" s="388"/>
      <c r="F42" s="54">
        <f t="shared" ref="F42" si="5">IF(D42="I - Included with COTS",5,IF(D42="IN - Included by UAT (no cost)",3,IF(D42="IC - Included by UAT (with cost)",-2,IF(D42="N- Cannot Meet",-5,))))</f>
        <v>0</v>
      </c>
      <c r="G42" s="54" t="str">
        <f t="shared" ref="G42" si="6">IF(D42="I - Included with COTS","I",IF(D42="IN - Included by UAT (no cost)","IN",IF(D42="IC - included by UAT (with cost)","IC",IF(D42="N- Cannot Meet","N",IF(D42=$G$1,"No Answer")))))</f>
        <v>No Answer</v>
      </c>
    </row>
    <row r="43" spans="1:39" s="40" customFormat="1" ht="15" customHeight="1" x14ac:dyDescent="0.35">
      <c r="A43" s="150" t="s">
        <v>1408</v>
      </c>
      <c r="B43" s="151"/>
      <c r="C43" s="151"/>
      <c r="D43" s="152"/>
      <c r="E43" s="233"/>
      <c r="F43" s="54"/>
      <c r="G43" s="54"/>
      <c r="H43" s="153"/>
      <c r="I43" s="153"/>
      <c r="J43" s="153"/>
      <c r="K43" s="153"/>
      <c r="L43" s="153"/>
      <c r="M43" s="153"/>
      <c r="N43" s="153"/>
      <c r="O43" s="153"/>
      <c r="P43" s="153"/>
      <c r="Q43" s="153"/>
      <c r="R43" s="153"/>
      <c r="S43" s="153"/>
      <c r="T43" s="153"/>
      <c r="U43" s="153"/>
    </row>
    <row r="44" spans="1:39" ht="75" customHeight="1" x14ac:dyDescent="0.35">
      <c r="A44" s="260" t="s">
        <v>1409</v>
      </c>
      <c r="B44" s="247" t="s">
        <v>1410</v>
      </c>
      <c r="C44" s="245" t="s">
        <v>1411</v>
      </c>
      <c r="D44" s="61"/>
      <c r="E44" s="388"/>
      <c r="F44" s="54">
        <f t="shared" ref="F44:F56" si="7">IF(D44="I - Included with COTS",5,IF(D44="IN - Included by UAT (no cost)",3,IF(D44="IC - Included by UAT (with cost)",-2,IF(D44="N- Cannot Meet",-5,))))</f>
        <v>0</v>
      </c>
      <c r="G44" s="54" t="str">
        <f t="shared" ref="G44:G56" si="8">IF(D44="I - Included with COTS","I",IF(D44="IN - Included by UAT (no cost)","IN",IF(D44="IC - included by UAT (with cost)","IC",IF(D44="N- Cannot Meet","N",IF(D44=$G$1,"No Answer")))))</f>
        <v>No Answer</v>
      </c>
    </row>
    <row r="45" spans="1:39" s="40" customFormat="1" ht="15" customHeight="1" x14ac:dyDescent="0.35">
      <c r="A45" s="150" t="s">
        <v>1412</v>
      </c>
      <c r="B45" s="151"/>
      <c r="C45" s="151"/>
      <c r="D45" s="152"/>
      <c r="E45" s="233"/>
      <c r="F45" s="54"/>
      <c r="G45" s="54"/>
      <c r="H45" s="153"/>
      <c r="I45" s="153"/>
      <c r="J45" s="153"/>
      <c r="K45" s="153"/>
      <c r="L45" s="153"/>
      <c r="M45" s="153"/>
      <c r="N45" s="153"/>
      <c r="O45" s="153"/>
      <c r="P45" s="153"/>
      <c r="Q45" s="153"/>
      <c r="R45" s="153"/>
      <c r="S45" s="153"/>
      <c r="T45" s="153"/>
      <c r="U45" s="153"/>
    </row>
    <row r="46" spans="1:39" s="32" customFormat="1" ht="45" customHeight="1" x14ac:dyDescent="0.35">
      <c r="A46" s="260" t="s">
        <v>1413</v>
      </c>
      <c r="B46" s="59" t="s">
        <v>1414</v>
      </c>
      <c r="C46" s="65" t="s">
        <v>1415</v>
      </c>
      <c r="D46" s="61"/>
      <c r="E46" s="389"/>
      <c r="F46" s="54">
        <f>IF(D46="I - Included with COTS",5,IF(D46="IN - Included by UAT (no cost)",3,IF(D46="IC - Included by UAT (with cost)",-2,IF(D46="N- Cannot Meet",-5,))))</f>
        <v>0</v>
      </c>
      <c r="G46" s="54" t="str">
        <f>IF(D46="I - Included with COTS","I",IF(D46="IN - Included by UAT (no cost)","IN",IF(D46="IC - included by UAT (with cost)","IC",IF(D46="N- Cannot Meet","N",IF(D46=$G$1,"No Answer")))))</f>
        <v>No Answer</v>
      </c>
      <c r="H46" s="63"/>
    </row>
    <row r="47" spans="1:39" s="32" customFormat="1" ht="30" customHeight="1" x14ac:dyDescent="0.35">
      <c r="A47" s="260" t="s">
        <v>1416</v>
      </c>
      <c r="B47" s="59" t="s">
        <v>1417</v>
      </c>
      <c r="C47" s="65" t="s">
        <v>1418</v>
      </c>
      <c r="D47" s="61"/>
      <c r="E47" s="389"/>
      <c r="F47" s="54">
        <f>IF(D47="I - Included with COTS",5,IF(D47="IN - Included by UAT (no cost)",3,IF(D47="IC - Included by UAT (with cost)",-2,IF(D47="N- Cannot Meet",-5,))))</f>
        <v>0</v>
      </c>
      <c r="G47" s="54" t="str">
        <f>IF(D47="I - Included with COTS","I",IF(D47="IN - Included by UAT (no cost)","IN",IF(D47="IC - included by UAT (with cost)","IC",IF(D47="N- Cannot Meet","N",IF(D47=$G$1,"No Answer")))))</f>
        <v>No Answer</v>
      </c>
      <c r="H47" s="63"/>
    </row>
    <row r="48" spans="1:39" s="40" customFormat="1" ht="15" customHeight="1" x14ac:dyDescent="0.35">
      <c r="A48" s="150" t="s">
        <v>1419</v>
      </c>
      <c r="B48" s="151"/>
      <c r="C48" s="151"/>
      <c r="D48" s="152"/>
      <c r="E48" s="233"/>
      <c r="F48" s="54"/>
      <c r="G48" s="54"/>
      <c r="H48" s="153"/>
      <c r="I48" s="153"/>
      <c r="J48" s="153"/>
      <c r="K48" s="153"/>
      <c r="L48" s="153"/>
      <c r="M48" s="153"/>
      <c r="N48" s="153"/>
      <c r="O48" s="153"/>
      <c r="P48" s="153"/>
      <c r="Q48" s="153"/>
      <c r="R48" s="153"/>
      <c r="S48" s="153"/>
      <c r="T48" s="153"/>
      <c r="U48" s="153"/>
    </row>
    <row r="49" spans="1:39" s="32" customFormat="1" ht="45" customHeight="1" x14ac:dyDescent="0.35">
      <c r="A49" s="260" t="s">
        <v>1420</v>
      </c>
      <c r="B49" s="59" t="s">
        <v>1421</v>
      </c>
      <c r="C49" s="65" t="s">
        <v>1422</v>
      </c>
      <c r="D49" s="61"/>
      <c r="E49" s="389"/>
      <c r="F49" s="54">
        <f t="shared" si="7"/>
        <v>0</v>
      </c>
      <c r="G49" s="54" t="str">
        <f t="shared" si="8"/>
        <v>No Answer</v>
      </c>
      <c r="H49" s="63"/>
    </row>
    <row r="50" spans="1:39" s="32" customFormat="1" ht="30" customHeight="1" x14ac:dyDescent="0.35">
      <c r="A50" s="260" t="s">
        <v>1423</v>
      </c>
      <c r="B50" s="59" t="s">
        <v>1424</v>
      </c>
      <c r="C50" s="65" t="s">
        <v>1425</v>
      </c>
      <c r="D50" s="61"/>
      <c r="E50" s="389"/>
      <c r="F50" s="54">
        <f t="shared" si="7"/>
        <v>0</v>
      </c>
      <c r="G50" s="54" t="str">
        <f t="shared" si="8"/>
        <v>No Answer</v>
      </c>
      <c r="H50" s="63"/>
    </row>
    <row r="51" spans="1:39" s="249" customFormat="1" ht="30" customHeight="1" x14ac:dyDescent="0.35">
      <c r="A51" s="260" t="s">
        <v>1426</v>
      </c>
      <c r="B51" s="261" t="s">
        <v>1427</v>
      </c>
      <c r="C51" s="262" t="s">
        <v>1428</v>
      </c>
      <c r="D51" s="61"/>
      <c r="E51" s="390"/>
      <c r="F51" s="54">
        <f t="shared" si="7"/>
        <v>0</v>
      </c>
      <c r="G51" s="54" t="str">
        <f t="shared" si="8"/>
        <v>No Answer</v>
      </c>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row>
    <row r="52" spans="1:39" s="40" customFormat="1" ht="15" customHeight="1" x14ac:dyDescent="0.35">
      <c r="A52" s="150" t="s">
        <v>1429</v>
      </c>
      <c r="B52" s="151"/>
      <c r="C52" s="151"/>
      <c r="D52" s="152"/>
      <c r="E52" s="233"/>
      <c r="F52" s="54"/>
      <c r="G52" s="54"/>
      <c r="H52" s="153"/>
      <c r="I52" s="153"/>
      <c r="J52" s="153"/>
      <c r="K52" s="153"/>
      <c r="L52" s="153"/>
      <c r="M52" s="153"/>
      <c r="N52" s="153"/>
      <c r="O52" s="153"/>
      <c r="P52" s="153"/>
      <c r="Q52" s="153"/>
      <c r="R52" s="153"/>
      <c r="S52" s="153"/>
      <c r="T52" s="153"/>
      <c r="U52" s="153"/>
    </row>
    <row r="53" spans="1:39" s="40" customFormat="1" ht="45" customHeight="1" x14ac:dyDescent="0.35">
      <c r="A53" s="263" t="s">
        <v>1430</v>
      </c>
      <c r="B53" s="263" t="s">
        <v>1431</v>
      </c>
      <c r="C53" s="110" t="s">
        <v>1432</v>
      </c>
      <c r="D53" s="61"/>
      <c r="E53" s="387"/>
      <c r="F53" s="54">
        <f t="shared" si="7"/>
        <v>0</v>
      </c>
      <c r="G53" s="54" t="str">
        <f t="shared" si="8"/>
        <v>No Answer</v>
      </c>
      <c r="H53" s="153"/>
      <c r="I53" s="153"/>
      <c r="J53" s="153"/>
      <c r="K53" s="153"/>
      <c r="L53" s="153"/>
      <c r="M53" s="153"/>
      <c r="N53" s="153"/>
      <c r="O53" s="153"/>
      <c r="P53" s="153"/>
      <c r="Q53" s="153"/>
      <c r="R53" s="153"/>
      <c r="S53" s="153"/>
      <c r="T53" s="153"/>
      <c r="U53" s="153"/>
    </row>
    <row r="54" spans="1:39" ht="30" customHeight="1" x14ac:dyDescent="0.35">
      <c r="A54" s="263" t="s">
        <v>1433</v>
      </c>
      <c r="B54" s="251" t="s">
        <v>1434</v>
      </c>
      <c r="C54" s="252" t="s">
        <v>1435</v>
      </c>
      <c r="D54" s="61"/>
      <c r="E54" s="387"/>
      <c r="F54" s="54">
        <f t="shared" si="7"/>
        <v>0</v>
      </c>
      <c r="G54" s="54" t="str">
        <f t="shared" si="8"/>
        <v>No Answer</v>
      </c>
    </row>
    <row r="55" spans="1:39" ht="30" customHeight="1" x14ac:dyDescent="0.35">
      <c r="A55" s="263" t="s">
        <v>1436</v>
      </c>
      <c r="B55" s="251" t="s">
        <v>1437</v>
      </c>
      <c r="C55" s="252" t="s">
        <v>1438</v>
      </c>
      <c r="D55" s="61"/>
      <c r="E55" s="388"/>
      <c r="F55" s="54">
        <f t="shared" si="7"/>
        <v>0</v>
      </c>
      <c r="G55" s="54" t="str">
        <f t="shared" si="8"/>
        <v>No Answer</v>
      </c>
    </row>
    <row r="56" spans="1:39" ht="30" customHeight="1" x14ac:dyDescent="0.35">
      <c r="A56" s="263" t="s">
        <v>1439</v>
      </c>
      <c r="B56" s="253" t="s">
        <v>1440</v>
      </c>
      <c r="C56" s="256" t="s">
        <v>1441</v>
      </c>
      <c r="D56" s="61"/>
      <c r="E56" s="388"/>
      <c r="F56" s="54">
        <f t="shared" si="7"/>
        <v>0</v>
      </c>
      <c r="G56" s="54" t="str">
        <f t="shared" si="8"/>
        <v>No Answer</v>
      </c>
    </row>
    <row r="57" spans="1:39" s="32" customFormat="1" ht="30" customHeight="1" x14ac:dyDescent="0.35">
      <c r="A57" s="453"/>
      <c r="B57" s="453"/>
      <c r="C57" s="453"/>
      <c r="D57" s="453"/>
      <c r="E57" s="453"/>
      <c r="H57" s="63"/>
    </row>
    <row r="58" spans="1:39" hidden="1" x14ac:dyDescent="0.35"/>
    <row r="59" spans="1:39" ht="14.5" hidden="1" x14ac:dyDescent="0.35">
      <c r="E59" s="80" t="s">
        <v>158</v>
      </c>
      <c r="F59" s="32"/>
      <c r="G59" s="32"/>
    </row>
    <row r="60" spans="1:39" ht="14.5" hidden="1" x14ac:dyDescent="0.35">
      <c r="E60" s="81" t="s">
        <v>14</v>
      </c>
      <c r="F60" s="32">
        <f>COUNTIF(D4:D13, "*")</f>
        <v>0</v>
      </c>
      <c r="G60" s="32"/>
    </row>
    <row r="61" spans="1:39" ht="14.5" hidden="1" x14ac:dyDescent="0.35">
      <c r="E61" s="81" t="s">
        <v>15</v>
      </c>
      <c r="F61" s="32">
        <f>F60*0</f>
        <v>0</v>
      </c>
      <c r="G61" s="32"/>
    </row>
    <row r="62" spans="1:39" ht="14.5" hidden="1" x14ac:dyDescent="0.35">
      <c r="E62" s="81" t="s">
        <v>16</v>
      </c>
      <c r="F62" s="32">
        <f>SUM(F4:F13)</f>
        <v>0</v>
      </c>
      <c r="G62" s="32"/>
    </row>
    <row r="63" spans="1:39" ht="14.5" hidden="1" x14ac:dyDescent="0.35">
      <c r="E63" s="81"/>
      <c r="F63" s="32"/>
      <c r="G63" s="32"/>
    </row>
    <row r="64" spans="1:39" ht="14.5" hidden="1" x14ac:dyDescent="0.35">
      <c r="E64" s="80" t="s">
        <v>18</v>
      </c>
      <c r="F64" s="32">
        <f>COUNTIF(G4:G13, "IN")</f>
        <v>0</v>
      </c>
      <c r="G64" s="32">
        <f>F64*0</f>
        <v>0</v>
      </c>
    </row>
    <row r="65" spans="1:7" ht="14.5" hidden="1" x14ac:dyDescent="0.35">
      <c r="E65" s="80" t="s">
        <v>19</v>
      </c>
      <c r="F65" s="32">
        <f>COUNTIF(G4:G13, "IC")</f>
        <v>0</v>
      </c>
      <c r="G65" s="32">
        <f>F65*-2</f>
        <v>0</v>
      </c>
    </row>
    <row r="66" spans="1:7" ht="14.5" hidden="1" x14ac:dyDescent="0.35">
      <c r="A66" s="154"/>
      <c r="B66" s="209"/>
      <c r="C66" s="210"/>
      <c r="D66" s="265"/>
      <c r="E66" s="80" t="s">
        <v>20</v>
      </c>
      <c r="F66" s="32">
        <f>COUNTIF(G4:G13, "N")</f>
        <v>0</v>
      </c>
      <c r="G66" s="32">
        <f>F66*-5</f>
        <v>0</v>
      </c>
    </row>
    <row r="67" spans="1:7" ht="14.5" hidden="1" x14ac:dyDescent="0.35">
      <c r="A67" s="266"/>
      <c r="B67" s="267"/>
      <c r="C67" s="267"/>
      <c r="D67" s="268"/>
      <c r="E67" s="80" t="s">
        <v>21</v>
      </c>
      <c r="F67" s="32">
        <f>COUNTIF(G4:GG13,"No Answer")</f>
        <v>10</v>
      </c>
      <c r="G67" s="32">
        <f>F67*0</f>
        <v>0</v>
      </c>
    </row>
    <row r="68" spans="1:7" ht="14.5" hidden="1" x14ac:dyDescent="0.35">
      <c r="A68" s="266"/>
      <c r="B68" s="267"/>
      <c r="C68" s="326"/>
      <c r="D68" s="326"/>
      <c r="E68" s="81"/>
      <c r="F68" s="32"/>
      <c r="G68" s="32"/>
    </row>
    <row r="69" spans="1:7" ht="14.5" hidden="1" x14ac:dyDescent="0.35">
      <c r="E69" s="82" t="s">
        <v>159</v>
      </c>
      <c r="F69" s="83">
        <f>SUM(F64:F67)</f>
        <v>10</v>
      </c>
      <c r="G69" s="83">
        <f>SUM(G64:G67)</f>
        <v>0</v>
      </c>
    </row>
    <row r="70" spans="1:7" ht="14.5" hidden="1" x14ac:dyDescent="0.35">
      <c r="E70" s="81"/>
      <c r="F70" s="32"/>
      <c r="G70" s="32"/>
    </row>
    <row r="71" spans="1:7" ht="14.5" hidden="1" x14ac:dyDescent="0.35">
      <c r="E71" s="80" t="s">
        <v>160</v>
      </c>
      <c r="F71" s="32"/>
      <c r="G71" s="32"/>
    </row>
    <row r="72" spans="1:7" ht="14.5" hidden="1" x14ac:dyDescent="0.35">
      <c r="E72" s="81" t="s">
        <v>14</v>
      </c>
      <c r="F72" s="32">
        <f>COUNT(F19:F56)</f>
        <v>31</v>
      </c>
      <c r="G72" s="32"/>
    </row>
    <row r="73" spans="1:7" ht="14.5" hidden="1" x14ac:dyDescent="0.35">
      <c r="E73" s="81" t="s">
        <v>15</v>
      </c>
      <c r="F73" s="32">
        <f>F72*5</f>
        <v>155</v>
      </c>
      <c r="G73" s="32"/>
    </row>
    <row r="74" spans="1:7" ht="14.5" hidden="1" x14ac:dyDescent="0.35">
      <c r="E74" s="81" t="s">
        <v>16</v>
      </c>
      <c r="F74" s="32">
        <f>SUM(F19:F56)</f>
        <v>0</v>
      </c>
      <c r="G74" s="32"/>
    </row>
    <row r="75" spans="1:7" ht="14.5" hidden="1" x14ac:dyDescent="0.35">
      <c r="E75" s="81"/>
      <c r="F75" s="32"/>
      <c r="G75" s="32"/>
    </row>
    <row r="76" spans="1:7" ht="14.5" hidden="1" x14ac:dyDescent="0.35">
      <c r="E76" s="80" t="s">
        <v>17</v>
      </c>
      <c r="F76" s="32">
        <f>COUNTIF(G19:G56, "I")</f>
        <v>0</v>
      </c>
      <c r="G76" s="32">
        <f>F76*5</f>
        <v>0</v>
      </c>
    </row>
    <row r="77" spans="1:7" ht="14.5" hidden="1" x14ac:dyDescent="0.35">
      <c r="E77" s="80" t="s">
        <v>18</v>
      </c>
      <c r="F77" s="32">
        <f>COUNTIF(G19:G56, "IN")</f>
        <v>0</v>
      </c>
      <c r="G77" s="32">
        <f>F77*3</f>
        <v>0</v>
      </c>
    </row>
    <row r="78" spans="1:7" ht="14.5" hidden="1" x14ac:dyDescent="0.35">
      <c r="E78" s="80" t="s">
        <v>19</v>
      </c>
      <c r="F78" s="32">
        <f>COUNTIF(G19:G56, "IC")</f>
        <v>0</v>
      </c>
      <c r="G78" s="32">
        <f>F78*-2</f>
        <v>0</v>
      </c>
    </row>
    <row r="79" spans="1:7" ht="14.5" hidden="1" x14ac:dyDescent="0.35">
      <c r="E79" s="80" t="s">
        <v>20</v>
      </c>
      <c r="F79" s="32">
        <f>COUNTIF(G19:G56, "N")</f>
        <v>0</v>
      </c>
      <c r="G79" s="32">
        <f>F79*-5</f>
        <v>0</v>
      </c>
    </row>
    <row r="80" spans="1:7" ht="14.5" hidden="1" x14ac:dyDescent="0.35">
      <c r="E80" s="80" t="s">
        <v>21</v>
      </c>
      <c r="F80" s="32">
        <f>COUNTIF(G19:G56,"No Answer")</f>
        <v>31</v>
      </c>
      <c r="G80" s="32">
        <f>F80*0</f>
        <v>0</v>
      </c>
    </row>
    <row r="81" spans="5:7" ht="14.5" hidden="1" x14ac:dyDescent="0.35">
      <c r="E81" s="81"/>
      <c r="F81" s="32"/>
      <c r="G81" s="32"/>
    </row>
    <row r="82" spans="5:7" ht="14.5" hidden="1" x14ac:dyDescent="0.35">
      <c r="E82" s="82" t="s">
        <v>159</v>
      </c>
      <c r="F82" s="83">
        <f>SUM(F76:F80)</f>
        <v>31</v>
      </c>
      <c r="G82" s="83">
        <f>SUM(G76:G80)</f>
        <v>0</v>
      </c>
    </row>
    <row r="83" spans="5:7" hidden="1" x14ac:dyDescent="0.35"/>
    <row r="84" spans="5:7" hidden="1" x14ac:dyDescent="0.35"/>
  </sheetData>
  <sheetProtection algorithmName="SHA-512" hashValue="g7hCgM5ejs7B2bXqtrDQcp4iYCItbqZ3Yf5JP+EQXBpYEOo+xNAvr1rq5tCw20PWvbv1mzCE7u8K0t/ZrWn6sw==" saltValue="vKwMZowohVXOdQ6J7fgllw==" spinCount="100000" sheet="1" selectLockedCells="1"/>
  <protectedRanges>
    <protectedRange sqref="D52:E52 D43:E43 D45:E45 D48:E48 E53" name="Range3"/>
    <protectedRange sqref="E44" name="Range2"/>
    <protectedRange sqref="E42" name="Range4"/>
    <protectedRange sqref="E19" name="Range5"/>
    <protectedRange sqref="A4:E13" name="Range6"/>
  </protectedRanges>
  <mergeCells count="5">
    <mergeCell ref="A1:E1"/>
    <mergeCell ref="B14:D14"/>
    <mergeCell ref="B16:D16"/>
    <mergeCell ref="A57:E57"/>
    <mergeCell ref="B2:D2"/>
  </mergeCells>
  <phoneticPr fontId="48" type="noConversion"/>
  <dataValidations count="1">
    <dataValidation type="list" showInputMessage="1" showErrorMessage="1" sqref="D17 D15 D40" xr:uid="{783460B5-ABE0-4E62-985E-CAD80BD38076}">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9F0F926-6E43-46F7-838D-C0ED432E59B5}">
          <x14:formula1>
            <xm:f>'Summary Sheet'!$A$231:$A$235</xm:f>
          </x14:formula1>
          <xm:sqref>D19:D38 D53:D56 D49:D51 D46:D47 D44 D42</xm:sqref>
        </x14:dataValidation>
        <x14:dataValidation type="list" allowBlank="1" showInputMessage="1" showErrorMessage="1" xr:uid="{D2570184-B10D-4B63-8C6B-E81A67B3BB78}">
          <x14:formula1>
            <xm:f>'Summary Sheet'!$A$237:$A$240</xm:f>
          </x14:formula1>
          <xm:sqref>D4:D13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EAF1-E8EA-4F2A-ACFC-A8D35D632142}">
  <dimension ref="A1:M55"/>
  <sheetViews>
    <sheetView topLeftCell="C32" zoomScale="110" zoomScaleNormal="110" workbookViewId="0">
      <selection activeCell="E38" sqref="E38"/>
    </sheetView>
  </sheetViews>
  <sheetFormatPr defaultColWidth="9.1796875" defaultRowHeight="14.5" x14ac:dyDescent="0.35"/>
  <cols>
    <col min="1" max="1" width="8.81640625" style="148" customWidth="1"/>
    <col min="2" max="2" width="32.81640625" style="32" customWidth="1"/>
    <col min="3" max="3" width="60.81640625" style="32" customWidth="1"/>
    <col min="4" max="4" width="26.81640625" style="63" customWidth="1"/>
    <col min="5" max="5" width="35.81640625" style="32" customWidth="1"/>
    <col min="6" max="6" width="12.54296875" style="32" hidden="1" customWidth="1"/>
    <col min="7" max="7" width="11.54296875" style="32" hidden="1" customWidth="1"/>
    <col min="8" max="8" width="9.1796875" style="32" hidden="1" customWidth="1"/>
    <col min="9" max="9" width="19.81640625" style="32" customWidth="1"/>
    <col min="10" max="16384" width="9.1796875" style="32"/>
  </cols>
  <sheetData>
    <row r="1" spans="1:13" s="28" customFormat="1" ht="15" customHeight="1" x14ac:dyDescent="0.35">
      <c r="A1" s="436" t="s">
        <v>1442</v>
      </c>
      <c r="B1" s="436"/>
      <c r="C1" s="436"/>
      <c r="D1" s="436"/>
      <c r="E1" s="436"/>
      <c r="F1" s="27"/>
    </row>
    <row r="2" spans="1:13" ht="15" customHeight="1" x14ac:dyDescent="0.35">
      <c r="A2" s="33"/>
      <c r="B2" s="445"/>
      <c r="C2" s="445"/>
      <c r="D2" s="445"/>
      <c r="E2" s="33"/>
      <c r="F2" s="35"/>
      <c r="G2" s="36"/>
    </row>
    <row r="3" spans="1:13" ht="15" customHeight="1" x14ac:dyDescent="0.35">
      <c r="A3" s="434" t="s">
        <v>1443</v>
      </c>
      <c r="B3" s="435"/>
      <c r="C3" s="435"/>
      <c r="D3" s="30"/>
      <c r="E3" s="30"/>
      <c r="F3" s="31"/>
    </row>
    <row r="4" spans="1:13" ht="30" customHeight="1" x14ac:dyDescent="0.35">
      <c r="A4" s="33"/>
      <c r="B4" s="422" t="s">
        <v>145</v>
      </c>
      <c r="C4" s="422"/>
      <c r="D4" s="422"/>
      <c r="E4" s="33"/>
      <c r="F4" s="35"/>
      <c r="G4" s="36"/>
    </row>
    <row r="5" spans="1:13" ht="15" customHeight="1" x14ac:dyDescent="0.35">
      <c r="A5" s="33"/>
      <c r="B5" s="422"/>
      <c r="C5" s="422"/>
      <c r="D5" s="422"/>
      <c r="E5" s="33"/>
      <c r="F5" s="35"/>
      <c r="G5" s="36"/>
    </row>
    <row r="6" spans="1:13" s="40" customFormat="1" ht="15" customHeight="1" x14ac:dyDescent="0.35">
      <c r="A6" s="150" t="s">
        <v>1444</v>
      </c>
      <c r="B6" s="151"/>
      <c r="C6" s="151"/>
      <c r="D6" s="152"/>
      <c r="E6" s="151"/>
      <c r="F6" s="153"/>
      <c r="G6" s="154"/>
      <c r="H6" s="153"/>
      <c r="I6" s="153"/>
      <c r="J6" s="153"/>
      <c r="K6" s="153"/>
      <c r="L6" s="153"/>
      <c r="M6" s="153"/>
    </row>
    <row r="7" spans="1:13" s="40" customFormat="1" x14ac:dyDescent="0.35">
      <c r="A7" s="55" t="s">
        <v>105</v>
      </c>
      <c r="B7" s="56" t="s">
        <v>106</v>
      </c>
      <c r="C7" s="55" t="s">
        <v>107</v>
      </c>
      <c r="D7" s="57" t="s">
        <v>108</v>
      </c>
      <c r="E7" s="39" t="s">
        <v>109</v>
      </c>
      <c r="H7" s="41"/>
    </row>
    <row r="8" spans="1:13" s="40" customFormat="1" ht="30" customHeight="1" x14ac:dyDescent="0.35">
      <c r="A8" s="155" t="s">
        <v>1445</v>
      </c>
      <c r="B8" s="46" t="s">
        <v>1446</v>
      </c>
      <c r="C8" s="45" t="s">
        <v>1447</v>
      </c>
      <c r="D8" s="61"/>
      <c r="E8" s="225"/>
      <c r="F8" s="54">
        <f>IF(D8="I - Included with COTS",3,IF(D8="IN - Included by UAT (no cost)",1,IF(D8="IC - Included by UAT (with cost)",0,IF(D8="N- Cannot Meet",0,))))</f>
        <v>0</v>
      </c>
      <c r="G8" s="54" t="str">
        <f>IF(D8="I - Included with COTS","I",IF(D8="IN - Included by UAT (no cost)","IN",IF(D8="IC - included by UAT (with cost)","IC",IF(D8="N- Cannot Meet","N",IF(D8=$G$1,"No Answer")))))</f>
        <v>No Answer</v>
      </c>
      <c r="H8" s="41"/>
    </row>
    <row r="9" spans="1:13" s="40" customFormat="1" ht="30" customHeight="1" x14ac:dyDescent="0.35">
      <c r="A9" s="155" t="s">
        <v>1448</v>
      </c>
      <c r="B9" s="46" t="s">
        <v>1449</v>
      </c>
      <c r="C9" s="45" t="s">
        <v>1450</v>
      </c>
      <c r="D9" s="61"/>
      <c r="E9" s="225"/>
      <c r="F9" s="54">
        <f t="shared" ref="F9:F41" si="0">IF(D9="I - Included with COTS",3,IF(D9="IN - Included by UAT (no cost)",1,IF(D9="IC - Included by UAT (with cost)",0,IF(D9="N- Cannot Meet",0,))))</f>
        <v>0</v>
      </c>
      <c r="G9" s="54" t="str">
        <f t="shared" ref="G9:G41" si="1">IF(D9="I - Included with COTS","I",IF(D9="IN - Included by UAT (no cost)","IN",IF(D9="IC - included by UAT (with cost)","IC",IF(D9="N- Cannot Meet","N",IF(D9=$G$1,"No Answer")))))</f>
        <v>No Answer</v>
      </c>
      <c r="H9" s="41"/>
    </row>
    <row r="10" spans="1:13" s="40" customFormat="1" ht="30" customHeight="1" x14ac:dyDescent="0.35">
      <c r="A10" s="155" t="s">
        <v>1451</v>
      </c>
      <c r="B10" s="46" t="s">
        <v>1452</v>
      </c>
      <c r="C10" s="45" t="s">
        <v>1453</v>
      </c>
      <c r="D10" s="61"/>
      <c r="E10" s="225"/>
      <c r="F10" s="54">
        <f t="shared" si="0"/>
        <v>0</v>
      </c>
      <c r="G10" s="54" t="str">
        <f t="shared" si="1"/>
        <v>No Answer</v>
      </c>
      <c r="H10" s="41"/>
    </row>
    <row r="11" spans="1:13" s="40" customFormat="1" ht="30" customHeight="1" x14ac:dyDescent="0.35">
      <c r="A11" s="155" t="s">
        <v>1454</v>
      </c>
      <c r="B11" s="46" t="s">
        <v>1455</v>
      </c>
      <c r="C11" s="45" t="s">
        <v>1456</v>
      </c>
      <c r="D11" s="61"/>
      <c r="E11" s="225"/>
      <c r="F11" s="54">
        <f t="shared" si="0"/>
        <v>0</v>
      </c>
      <c r="G11" s="54" t="str">
        <f t="shared" si="1"/>
        <v>No Answer</v>
      </c>
      <c r="H11" s="41"/>
    </row>
    <row r="12" spans="1:13" s="40" customFormat="1" ht="30" customHeight="1" x14ac:dyDescent="0.35">
      <c r="A12" s="155" t="s">
        <v>1457</v>
      </c>
      <c r="B12" s="46" t="s">
        <v>1458</v>
      </c>
      <c r="C12" s="45" t="s">
        <v>1459</v>
      </c>
      <c r="D12" s="61"/>
      <c r="E12" s="225"/>
      <c r="F12" s="54">
        <f t="shared" si="0"/>
        <v>0</v>
      </c>
      <c r="G12" s="54" t="str">
        <f t="shared" si="1"/>
        <v>No Answer</v>
      </c>
      <c r="H12" s="41"/>
    </row>
    <row r="13" spans="1:13" s="40" customFormat="1" ht="30" customHeight="1" x14ac:dyDescent="0.35">
      <c r="A13" s="155" t="s">
        <v>1460</v>
      </c>
      <c r="B13" s="46" t="s">
        <v>1461</v>
      </c>
      <c r="C13" s="45" t="s">
        <v>1462</v>
      </c>
      <c r="D13" s="61"/>
      <c r="E13" s="225"/>
      <c r="F13" s="54">
        <f t="shared" si="0"/>
        <v>0</v>
      </c>
      <c r="G13" s="54" t="str">
        <f t="shared" si="1"/>
        <v>No Answer</v>
      </c>
      <c r="H13" s="41"/>
    </row>
    <row r="14" spans="1:13" s="40" customFormat="1" ht="30" customHeight="1" x14ac:dyDescent="0.35">
      <c r="A14" s="155" t="s">
        <v>1463</v>
      </c>
      <c r="B14" s="46" t="s">
        <v>1464</v>
      </c>
      <c r="C14" s="45" t="s">
        <v>1465</v>
      </c>
      <c r="D14" s="61"/>
      <c r="E14" s="225"/>
      <c r="F14" s="54">
        <f t="shared" si="0"/>
        <v>0</v>
      </c>
      <c r="G14" s="54" t="str">
        <f t="shared" si="1"/>
        <v>No Answer</v>
      </c>
      <c r="H14" s="41"/>
    </row>
    <row r="15" spans="1:13" s="40" customFormat="1" ht="30" customHeight="1" x14ac:dyDescent="0.35">
      <c r="A15" s="155" t="s">
        <v>1466</v>
      </c>
      <c r="B15" s="46" t="s">
        <v>1467</v>
      </c>
      <c r="C15" s="45" t="s">
        <v>1468</v>
      </c>
      <c r="D15" s="61"/>
      <c r="E15" s="225"/>
      <c r="F15" s="54">
        <f t="shared" si="0"/>
        <v>0</v>
      </c>
      <c r="G15" s="54" t="str">
        <f t="shared" si="1"/>
        <v>No Answer</v>
      </c>
      <c r="H15" s="41"/>
    </row>
    <row r="16" spans="1:13" s="40" customFormat="1" ht="30" customHeight="1" x14ac:dyDescent="0.35">
      <c r="A16" s="155" t="s">
        <v>1469</v>
      </c>
      <c r="B16" s="46" t="s">
        <v>1470</v>
      </c>
      <c r="C16" s="45" t="s">
        <v>1471</v>
      </c>
      <c r="D16" s="61"/>
      <c r="E16" s="394"/>
      <c r="F16" s="54">
        <f t="shared" si="0"/>
        <v>0</v>
      </c>
      <c r="G16" s="54" t="str">
        <f t="shared" si="1"/>
        <v>No Answer</v>
      </c>
      <c r="H16" s="41"/>
    </row>
    <row r="17" spans="1:8" s="40" customFormat="1" ht="30" customHeight="1" x14ac:dyDescent="0.35">
      <c r="A17" s="155" t="s">
        <v>1472</v>
      </c>
      <c r="B17" s="46" t="s">
        <v>1473</v>
      </c>
      <c r="C17" s="45" t="s">
        <v>1474</v>
      </c>
      <c r="D17" s="61"/>
      <c r="E17" s="225"/>
      <c r="F17" s="54">
        <f t="shared" si="0"/>
        <v>0</v>
      </c>
      <c r="G17" s="54" t="str">
        <f t="shared" si="1"/>
        <v>No Answer</v>
      </c>
      <c r="H17" s="41"/>
    </row>
    <row r="18" spans="1:8" s="40" customFormat="1" ht="45" customHeight="1" x14ac:dyDescent="0.35">
      <c r="A18" s="155" t="s">
        <v>1475</v>
      </c>
      <c r="B18" s="46" t="s">
        <v>1476</v>
      </c>
      <c r="C18" s="45" t="s">
        <v>1477</v>
      </c>
      <c r="D18" s="61"/>
      <c r="E18" s="225"/>
      <c r="F18" s="54">
        <f t="shared" si="0"/>
        <v>0</v>
      </c>
      <c r="G18" s="54" t="str">
        <f t="shared" si="1"/>
        <v>No Answer</v>
      </c>
      <c r="H18" s="41"/>
    </row>
    <row r="19" spans="1:8" s="40" customFormat="1" ht="30" customHeight="1" x14ac:dyDescent="0.35">
      <c r="A19" s="155" t="s">
        <v>1478</v>
      </c>
      <c r="B19" s="46" t="s">
        <v>1479</v>
      </c>
      <c r="C19" s="45" t="s">
        <v>1480</v>
      </c>
      <c r="D19" s="61"/>
      <c r="E19" s="225"/>
      <c r="F19" s="54">
        <f t="shared" si="0"/>
        <v>0</v>
      </c>
      <c r="G19" s="54" t="str">
        <f t="shared" si="1"/>
        <v>No Answer</v>
      </c>
      <c r="H19" s="41"/>
    </row>
    <row r="20" spans="1:8" s="40" customFormat="1" ht="30" customHeight="1" x14ac:dyDescent="0.35">
      <c r="A20" s="155" t="s">
        <v>1481</v>
      </c>
      <c r="B20" s="46" t="s">
        <v>1482</v>
      </c>
      <c r="C20" s="45" t="s">
        <v>1483</v>
      </c>
      <c r="D20" s="61"/>
      <c r="E20" s="225"/>
      <c r="F20" s="54">
        <f t="shared" si="0"/>
        <v>0</v>
      </c>
      <c r="G20" s="54" t="str">
        <f t="shared" si="1"/>
        <v>No Answer</v>
      </c>
      <c r="H20" s="41"/>
    </row>
    <row r="21" spans="1:8" s="40" customFormat="1" ht="30" customHeight="1" x14ac:dyDescent="0.35">
      <c r="A21" s="155" t="s">
        <v>1484</v>
      </c>
      <c r="B21" s="46" t="s">
        <v>1485</v>
      </c>
      <c r="C21" s="45" t="s">
        <v>1486</v>
      </c>
      <c r="D21" s="61"/>
      <c r="E21" s="225"/>
      <c r="F21" s="54">
        <f t="shared" si="0"/>
        <v>0</v>
      </c>
      <c r="G21" s="54" t="str">
        <f t="shared" si="1"/>
        <v>No Answer</v>
      </c>
      <c r="H21" s="41"/>
    </row>
    <row r="22" spans="1:8" s="40" customFormat="1" ht="30" customHeight="1" x14ac:dyDescent="0.35">
      <c r="A22" s="155" t="s">
        <v>1487</v>
      </c>
      <c r="B22" s="43" t="s">
        <v>1488</v>
      </c>
      <c r="C22" s="44" t="s">
        <v>1489</v>
      </c>
      <c r="D22" s="61"/>
      <c r="E22" s="225"/>
      <c r="F22" s="54">
        <f t="shared" si="0"/>
        <v>0</v>
      </c>
      <c r="G22" s="54" t="str">
        <f t="shared" si="1"/>
        <v>No Answer</v>
      </c>
      <c r="H22" s="41"/>
    </row>
    <row r="23" spans="1:8" s="40" customFormat="1" ht="45" customHeight="1" x14ac:dyDescent="0.35">
      <c r="A23" s="155" t="s">
        <v>1490</v>
      </c>
      <c r="B23" s="46" t="s">
        <v>1491</v>
      </c>
      <c r="C23" s="45" t="s">
        <v>1492</v>
      </c>
      <c r="D23" s="61"/>
      <c r="E23" s="225"/>
      <c r="F23" s="54">
        <f t="shared" si="0"/>
        <v>0</v>
      </c>
      <c r="G23" s="54" t="str">
        <f t="shared" si="1"/>
        <v>No Answer</v>
      </c>
      <c r="H23" s="41"/>
    </row>
    <row r="24" spans="1:8" s="40" customFormat="1" ht="45" customHeight="1" x14ac:dyDescent="0.35">
      <c r="A24" s="155" t="s">
        <v>1493</v>
      </c>
      <c r="B24" s="46" t="s">
        <v>1494</v>
      </c>
      <c r="C24" s="45" t="s">
        <v>1495</v>
      </c>
      <c r="D24" s="61"/>
      <c r="E24" s="225"/>
      <c r="F24" s="54">
        <f t="shared" si="0"/>
        <v>0</v>
      </c>
      <c r="G24" s="54" t="str">
        <f t="shared" si="1"/>
        <v>No Answer</v>
      </c>
      <c r="H24" s="41"/>
    </row>
    <row r="25" spans="1:8" s="40" customFormat="1" ht="45" customHeight="1" x14ac:dyDescent="0.35">
      <c r="A25" s="155" t="s">
        <v>1496</v>
      </c>
      <c r="B25" s="46" t="s">
        <v>1497</v>
      </c>
      <c r="C25" s="45" t="s">
        <v>1498</v>
      </c>
      <c r="D25" s="61"/>
      <c r="E25" s="225"/>
      <c r="F25" s="54">
        <f t="shared" si="0"/>
        <v>0</v>
      </c>
      <c r="G25" s="54" t="str">
        <f t="shared" si="1"/>
        <v>No Answer</v>
      </c>
      <c r="H25" s="41"/>
    </row>
    <row r="26" spans="1:8" s="40" customFormat="1" ht="30" customHeight="1" x14ac:dyDescent="0.35">
      <c r="A26" s="155" t="s">
        <v>1499</v>
      </c>
      <c r="B26" s="43" t="s">
        <v>1500</v>
      </c>
      <c r="C26" s="45" t="s">
        <v>1501</v>
      </c>
      <c r="D26" s="61"/>
      <c r="E26" s="225"/>
      <c r="F26" s="54">
        <f t="shared" si="0"/>
        <v>0</v>
      </c>
      <c r="G26" s="54" t="str">
        <f t="shared" si="1"/>
        <v>No Answer</v>
      </c>
      <c r="H26" s="41"/>
    </row>
    <row r="27" spans="1:8" s="40" customFormat="1" ht="30" customHeight="1" x14ac:dyDescent="0.35">
      <c r="A27" s="155" t="s">
        <v>1502</v>
      </c>
      <c r="B27" s="46" t="s">
        <v>1503</v>
      </c>
      <c r="C27" s="45" t="s">
        <v>1504</v>
      </c>
      <c r="D27" s="61"/>
      <c r="E27" s="394"/>
      <c r="F27" s="54">
        <f t="shared" si="0"/>
        <v>0</v>
      </c>
      <c r="G27" s="54" t="str">
        <f t="shared" si="1"/>
        <v>No Answer</v>
      </c>
      <c r="H27" s="41"/>
    </row>
    <row r="28" spans="1:8" s="40" customFormat="1" ht="30" customHeight="1" x14ac:dyDescent="0.35">
      <c r="A28" s="155" t="s">
        <v>1505</v>
      </c>
      <c r="B28" s="43" t="s">
        <v>1506</v>
      </c>
      <c r="C28" s="45" t="s">
        <v>1507</v>
      </c>
      <c r="D28" s="61"/>
      <c r="E28" s="225"/>
      <c r="F28" s="54">
        <f t="shared" si="0"/>
        <v>0</v>
      </c>
      <c r="G28" s="54" t="str">
        <f t="shared" si="1"/>
        <v>No Answer</v>
      </c>
      <c r="H28" s="41"/>
    </row>
    <row r="29" spans="1:8" s="40" customFormat="1" ht="60" customHeight="1" x14ac:dyDescent="0.35">
      <c r="A29" s="155" t="s">
        <v>1508</v>
      </c>
      <c r="B29" s="47" t="s">
        <v>1509</v>
      </c>
      <c r="C29" s="48" t="s">
        <v>1510</v>
      </c>
      <c r="D29" s="61"/>
      <c r="E29" s="225"/>
      <c r="F29" s="54">
        <f t="shared" si="0"/>
        <v>0</v>
      </c>
      <c r="G29" s="54" t="str">
        <f t="shared" si="1"/>
        <v>No Answer</v>
      </c>
      <c r="H29" s="41"/>
    </row>
    <row r="30" spans="1:8" s="41" customFormat="1" ht="30" customHeight="1" x14ac:dyDescent="0.35">
      <c r="A30" s="155" t="s">
        <v>1511</v>
      </c>
      <c r="B30" s="46" t="s">
        <v>1512</v>
      </c>
      <c r="C30" s="45" t="s">
        <v>1513</v>
      </c>
      <c r="D30" s="61"/>
      <c r="E30" s="380"/>
      <c r="F30" s="54">
        <f t="shared" si="0"/>
        <v>0</v>
      </c>
      <c r="G30" s="54" t="str">
        <f t="shared" si="1"/>
        <v>No Answer</v>
      </c>
    </row>
    <row r="31" spans="1:8" s="41" customFormat="1" ht="30" customHeight="1" x14ac:dyDescent="0.35">
      <c r="A31" s="155" t="s">
        <v>1514</v>
      </c>
      <c r="B31" s="46" t="s">
        <v>1515</v>
      </c>
      <c r="C31" s="45" t="s">
        <v>1516</v>
      </c>
      <c r="D31" s="61"/>
      <c r="E31" s="380"/>
      <c r="F31" s="54">
        <f t="shared" si="0"/>
        <v>0</v>
      </c>
      <c r="G31" s="54" t="str">
        <f t="shared" si="1"/>
        <v>No Answer</v>
      </c>
    </row>
    <row r="32" spans="1:8" ht="30" customHeight="1" x14ac:dyDescent="0.35">
      <c r="A32" s="155" t="s">
        <v>1517</v>
      </c>
      <c r="B32" s="59" t="s">
        <v>379</v>
      </c>
      <c r="C32" s="60" t="s">
        <v>380</v>
      </c>
      <c r="D32" s="61"/>
      <c r="E32" s="393"/>
      <c r="F32" s="54">
        <f t="shared" si="0"/>
        <v>0</v>
      </c>
      <c r="G32" s="54" t="str">
        <f t="shared" si="1"/>
        <v>No Answer</v>
      </c>
    </row>
    <row r="33" spans="1:7" ht="30" customHeight="1" x14ac:dyDescent="0.35">
      <c r="A33" s="155" t="s">
        <v>1518</v>
      </c>
      <c r="B33" s="59" t="s">
        <v>382</v>
      </c>
      <c r="C33" s="60" t="s">
        <v>383</v>
      </c>
      <c r="D33" s="61"/>
      <c r="E33" s="393"/>
      <c r="F33" s="54">
        <f t="shared" si="0"/>
        <v>0</v>
      </c>
      <c r="G33" s="54" t="str">
        <f t="shared" si="1"/>
        <v>No Answer</v>
      </c>
    </row>
    <row r="34" spans="1:7" ht="30" customHeight="1" x14ac:dyDescent="0.35">
      <c r="A34" s="155" t="s">
        <v>1519</v>
      </c>
      <c r="B34" s="158" t="s">
        <v>385</v>
      </c>
      <c r="C34" s="157" t="s">
        <v>1520</v>
      </c>
      <c r="D34" s="61"/>
      <c r="E34" s="393"/>
      <c r="F34" s="54">
        <f t="shared" si="0"/>
        <v>0</v>
      </c>
      <c r="G34" s="54" t="str">
        <f t="shared" si="1"/>
        <v>No Answer</v>
      </c>
    </row>
    <row r="35" spans="1:7" ht="30" customHeight="1" x14ac:dyDescent="0.35">
      <c r="A35" s="155" t="s">
        <v>1521</v>
      </c>
      <c r="B35" s="59" t="s">
        <v>388</v>
      </c>
      <c r="C35" s="60" t="s">
        <v>1522</v>
      </c>
      <c r="D35" s="61"/>
      <c r="E35" s="393"/>
      <c r="F35" s="54">
        <f t="shared" si="0"/>
        <v>0</v>
      </c>
      <c r="G35" s="54" t="str">
        <f t="shared" si="1"/>
        <v>No Answer</v>
      </c>
    </row>
    <row r="36" spans="1:7" ht="30" customHeight="1" x14ac:dyDescent="0.35">
      <c r="A36" s="155" t="s">
        <v>1523</v>
      </c>
      <c r="B36" s="59" t="s">
        <v>391</v>
      </c>
      <c r="C36" s="60" t="s">
        <v>1524</v>
      </c>
      <c r="D36" s="61"/>
      <c r="E36" s="393"/>
      <c r="F36" s="54">
        <f t="shared" si="0"/>
        <v>0</v>
      </c>
      <c r="G36" s="54" t="str">
        <f t="shared" si="1"/>
        <v>No Answer</v>
      </c>
    </row>
    <row r="37" spans="1:7" ht="30" customHeight="1" x14ac:dyDescent="0.35">
      <c r="A37" s="155" t="s">
        <v>1525</v>
      </c>
      <c r="B37" s="158" t="s">
        <v>394</v>
      </c>
      <c r="C37" s="157" t="s">
        <v>395</v>
      </c>
      <c r="D37" s="61"/>
      <c r="E37" s="393"/>
      <c r="F37" s="54">
        <f t="shared" si="0"/>
        <v>0</v>
      </c>
      <c r="G37" s="54" t="str">
        <f t="shared" si="1"/>
        <v>No Answer</v>
      </c>
    </row>
    <row r="38" spans="1:7" ht="30" customHeight="1" x14ac:dyDescent="0.35">
      <c r="A38" s="155" t="s">
        <v>1526</v>
      </c>
      <c r="B38" s="59" t="s">
        <v>397</v>
      </c>
      <c r="C38" s="157" t="s">
        <v>398</v>
      </c>
      <c r="D38" s="61"/>
      <c r="E38" s="393"/>
      <c r="F38" s="54">
        <f t="shared" si="0"/>
        <v>0</v>
      </c>
      <c r="G38" s="54" t="str">
        <f t="shared" si="1"/>
        <v>No Answer</v>
      </c>
    </row>
    <row r="39" spans="1:7" ht="30" customHeight="1" x14ac:dyDescent="0.35">
      <c r="A39" s="155" t="s">
        <v>1527</v>
      </c>
      <c r="B39" s="158" t="s">
        <v>369</v>
      </c>
      <c r="C39" s="157" t="s">
        <v>1528</v>
      </c>
      <c r="D39" s="61"/>
      <c r="E39" s="393"/>
      <c r="F39" s="54">
        <f t="shared" si="0"/>
        <v>0</v>
      </c>
      <c r="G39" s="54" t="str">
        <f t="shared" si="1"/>
        <v>No Answer</v>
      </c>
    </row>
    <row r="40" spans="1:7" ht="30" customHeight="1" x14ac:dyDescent="0.35">
      <c r="A40" s="155" t="s">
        <v>1529</v>
      </c>
      <c r="B40" s="59" t="s">
        <v>1530</v>
      </c>
      <c r="C40" s="60" t="s">
        <v>1531</v>
      </c>
      <c r="D40" s="61"/>
      <c r="E40" s="393"/>
      <c r="F40" s="54">
        <f t="shared" si="0"/>
        <v>0</v>
      </c>
      <c r="G40" s="54" t="str">
        <f t="shared" si="1"/>
        <v>No Answer</v>
      </c>
    </row>
    <row r="41" spans="1:7" ht="30" customHeight="1" x14ac:dyDescent="0.35">
      <c r="A41" s="155" t="s">
        <v>1532</v>
      </c>
      <c r="B41" s="59" t="s">
        <v>1533</v>
      </c>
      <c r="C41" s="60" t="s">
        <v>1534</v>
      </c>
      <c r="D41" s="61"/>
      <c r="E41" s="393"/>
      <c r="F41" s="54">
        <f t="shared" si="0"/>
        <v>0</v>
      </c>
      <c r="G41" s="54" t="str">
        <f t="shared" si="1"/>
        <v>No Answer</v>
      </c>
    </row>
    <row r="42" spans="1:7" ht="30" customHeight="1" x14ac:dyDescent="0.35">
      <c r="A42" s="142"/>
      <c r="B42" s="36"/>
      <c r="C42" s="36"/>
    </row>
    <row r="43" spans="1:7" hidden="1" x14ac:dyDescent="0.35">
      <c r="E43" s="81"/>
    </row>
    <row r="44" spans="1:7" hidden="1" x14ac:dyDescent="0.35">
      <c r="E44" s="80" t="s">
        <v>161</v>
      </c>
    </row>
    <row r="45" spans="1:7" hidden="1" x14ac:dyDescent="0.35">
      <c r="E45" s="81" t="s">
        <v>14</v>
      </c>
      <c r="F45" s="32">
        <f>COUNT(F8:F41)</f>
        <v>34</v>
      </c>
    </row>
    <row r="46" spans="1:7" hidden="1" x14ac:dyDescent="0.35">
      <c r="E46" s="81" t="s">
        <v>15</v>
      </c>
      <c r="F46" s="32">
        <f>F45*3</f>
        <v>102</v>
      </c>
    </row>
    <row r="47" spans="1:7" hidden="1" x14ac:dyDescent="0.35">
      <c r="E47" s="81" t="s">
        <v>16</v>
      </c>
      <c r="F47" s="32">
        <f>SUM(F8:F41)</f>
        <v>0</v>
      </c>
    </row>
    <row r="48" spans="1:7" hidden="1" x14ac:dyDescent="0.35">
      <c r="E48" s="81"/>
    </row>
    <row r="49" spans="5:7" hidden="1" x14ac:dyDescent="0.35">
      <c r="E49" s="80" t="s">
        <v>17</v>
      </c>
      <c r="F49" s="32">
        <f>COUNTIF(G8:G41, "I")</f>
        <v>0</v>
      </c>
      <c r="G49" s="32">
        <f>F49*3</f>
        <v>0</v>
      </c>
    </row>
    <row r="50" spans="5:7" hidden="1" x14ac:dyDescent="0.35">
      <c r="E50" s="80" t="s">
        <v>18</v>
      </c>
      <c r="F50" s="32">
        <f>COUNTIF(G8:G41, "IN")</f>
        <v>0</v>
      </c>
      <c r="G50" s="32">
        <f>F50*1</f>
        <v>0</v>
      </c>
    </row>
    <row r="51" spans="5:7" hidden="1" x14ac:dyDescent="0.35">
      <c r="E51" s="80" t="s">
        <v>19</v>
      </c>
      <c r="F51" s="32">
        <f>COUNTIF(G8:G41, "IC")</f>
        <v>0</v>
      </c>
      <c r="G51" s="32">
        <f>F51*0</f>
        <v>0</v>
      </c>
    </row>
    <row r="52" spans="5:7" hidden="1" x14ac:dyDescent="0.35">
      <c r="E52" s="80" t="s">
        <v>20</v>
      </c>
      <c r="F52" s="32">
        <f>COUNTIF(G8:G41, "N")</f>
        <v>0</v>
      </c>
      <c r="G52" s="32">
        <f>F52*0</f>
        <v>0</v>
      </c>
    </row>
    <row r="53" spans="5:7" hidden="1" x14ac:dyDescent="0.35">
      <c r="E53" s="80" t="s">
        <v>21</v>
      </c>
      <c r="F53" s="32">
        <f>COUNTIF(G8:G41,"No Answer")</f>
        <v>34</v>
      </c>
      <c r="G53" s="32">
        <f>F53*0</f>
        <v>0</v>
      </c>
    </row>
    <row r="54" spans="5:7" hidden="1" x14ac:dyDescent="0.35">
      <c r="E54" s="81"/>
    </row>
    <row r="55" spans="5:7" hidden="1" x14ac:dyDescent="0.35">
      <c r="E55" s="82" t="s">
        <v>159</v>
      </c>
      <c r="F55" s="83">
        <f>SUM(F49:F53)</f>
        <v>34</v>
      </c>
      <c r="G55" s="83">
        <f>SUM(G49:G53)</f>
        <v>0</v>
      </c>
    </row>
  </sheetData>
  <sheetProtection algorithmName="SHA-512" hashValue="chHq6va8rvQDjY2H3BT3H5Oq+9KaLPG1ajao4ed4rNG4oD4FA3HOhTawU3GaNAdz/gwVrP9+nv44uJWkQllqlQ==" saltValue="sVVnkueJ35rHlLcxYtwHgQ==" spinCount="100000" sheet="1" selectLockedCells="1"/>
  <protectedRanges>
    <protectedRange sqref="E8:E15 E17:E26 E28:E41" name="Range1"/>
  </protectedRanges>
  <mergeCells count="5">
    <mergeCell ref="A1:E1"/>
    <mergeCell ref="B2:D2"/>
    <mergeCell ref="A3:C3"/>
    <mergeCell ref="B5:D5"/>
    <mergeCell ref="B4:D4"/>
  </mergeCells>
  <phoneticPr fontId="48" type="noConversion"/>
  <dataValidations count="1">
    <dataValidation showInputMessage="1" showErrorMessage="1" sqref="D3" xr:uid="{597A19D7-2507-4EFB-84D3-DC1690B09EA5}"/>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613C46E-EE7F-4632-A8BA-2BFCAE14B7B0}">
          <x14:formula1>
            <xm:f>'Summary Sheet'!$A$231:$A$235</xm:f>
          </x14:formula1>
          <xm:sqref>D8:D41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17EC-3CD4-40A8-85EA-AB1D421710D7}">
  <dimension ref="A1:I71"/>
  <sheetViews>
    <sheetView tabSelected="1" zoomScale="91" zoomScaleNormal="120" workbookViewId="0">
      <selection activeCell="C11" sqref="C11"/>
    </sheetView>
  </sheetViews>
  <sheetFormatPr defaultColWidth="8.81640625" defaultRowHeight="13" x14ac:dyDescent="0.35"/>
  <cols>
    <col min="1" max="1" width="8.81640625" style="284" customWidth="1"/>
    <col min="2" max="2" width="32.81640625" style="281" customWidth="1"/>
    <col min="3" max="3" width="60.81640625" style="272" customWidth="1"/>
    <col min="4" max="4" width="26.81640625" style="282" customWidth="1"/>
    <col min="5" max="5" width="35.81640625" style="283" customWidth="1"/>
    <col min="6" max="6" width="14.1796875" style="272" hidden="1" customWidth="1"/>
    <col min="7" max="7" width="11.453125" style="272" hidden="1" customWidth="1"/>
    <col min="8" max="8" width="14.1796875" style="272" hidden="1" customWidth="1"/>
    <col min="9" max="9" width="8.81640625" style="272" customWidth="1"/>
    <col min="10" max="16384" width="8.81640625" style="272"/>
  </cols>
  <sheetData>
    <row r="1" spans="1:8" s="28" customFormat="1" x14ac:dyDescent="0.35">
      <c r="A1" s="436" t="s">
        <v>1535</v>
      </c>
      <c r="B1" s="436"/>
      <c r="C1" s="436"/>
      <c r="D1" s="436"/>
      <c r="E1" s="436"/>
      <c r="F1" s="27"/>
    </row>
    <row r="2" spans="1:8" s="89" customFormat="1" ht="30" customHeight="1" x14ac:dyDescent="0.35">
      <c r="A2" s="90"/>
      <c r="B2" s="424" t="s">
        <v>1536</v>
      </c>
      <c r="C2" s="424"/>
      <c r="D2" s="424"/>
      <c r="E2" s="90"/>
      <c r="F2" s="91"/>
      <c r="G2" s="92"/>
    </row>
    <row r="3" spans="1:8" customFormat="1" ht="14.5" x14ac:dyDescent="0.35">
      <c r="A3" s="55" t="s">
        <v>105</v>
      </c>
      <c r="B3" s="56" t="s">
        <v>106</v>
      </c>
      <c r="C3" s="55" t="s">
        <v>107</v>
      </c>
      <c r="D3" s="93" t="s">
        <v>108</v>
      </c>
      <c r="E3" s="94" t="s">
        <v>109</v>
      </c>
      <c r="H3" s="95"/>
    </row>
    <row r="4" spans="1:8" s="95" customFormat="1" x14ac:dyDescent="0.3">
      <c r="A4" s="409"/>
      <c r="B4" s="324"/>
      <c r="C4" s="379"/>
      <c r="D4" s="380"/>
      <c r="E4" s="458"/>
      <c r="F4" s="114"/>
      <c r="G4" s="99">
        <f>(IF(E4="IN - Included by UAT (no cost)",0,IF(E4="IC - Included by UAT (with cost)",-2,IF(E4="N- Cannot Meet",-5,))))</f>
        <v>0</v>
      </c>
      <c r="H4" s="99" t="str">
        <f>IF(E4="IN - Included by UAT (no cost)","IN",IF(E4="IC - included by UAT (with cost)","IC",IF(E4="N- Cannot Meet","N",IF(E4=$G$1,"No Answer"))))</f>
        <v>No Answer</v>
      </c>
    </row>
    <row r="5" spans="1:8" s="95" customFormat="1" x14ac:dyDescent="0.3">
      <c r="A5" s="409"/>
      <c r="B5" s="324"/>
      <c r="C5" s="379"/>
      <c r="D5" s="380"/>
      <c r="E5" s="458"/>
      <c r="F5" s="114"/>
      <c r="G5" s="99">
        <f t="shared" ref="G5:G13" si="0">(IF(E5="IN - Included by UAT (no cost)",0,IF(E5="IC - Included by UAT (with cost)",-2,IF(E5="N- Cannot Meet",-5,))))</f>
        <v>0</v>
      </c>
      <c r="H5" s="99" t="str">
        <f t="shared" ref="H5:H13" si="1">IF(E5="IN - Included by UAT (no cost)","IN",IF(E5="IC - included by UAT (with cost)","IC",IF(E5="N- Cannot Meet","N",IF(E5=$G$1,"No Answer"))))</f>
        <v>No Answer</v>
      </c>
    </row>
    <row r="6" spans="1:8" s="95" customFormat="1" x14ac:dyDescent="0.3">
      <c r="A6" s="409"/>
      <c r="B6" s="324"/>
      <c r="C6" s="379"/>
      <c r="D6" s="380"/>
      <c r="E6" s="458"/>
      <c r="F6" s="114"/>
      <c r="G6" s="99">
        <f t="shared" si="0"/>
        <v>0</v>
      </c>
      <c r="H6" s="99" t="str">
        <f t="shared" si="1"/>
        <v>No Answer</v>
      </c>
    </row>
    <row r="7" spans="1:8" s="95" customFormat="1" x14ac:dyDescent="0.3">
      <c r="A7" s="409"/>
      <c r="B7" s="324"/>
      <c r="C7" s="379"/>
      <c r="D7" s="380"/>
      <c r="E7" s="458"/>
      <c r="F7" s="114"/>
      <c r="G7" s="99">
        <f t="shared" si="0"/>
        <v>0</v>
      </c>
      <c r="H7" s="99" t="str">
        <f t="shared" si="1"/>
        <v>No Answer</v>
      </c>
    </row>
    <row r="8" spans="1:8" s="95" customFormat="1" x14ac:dyDescent="0.3">
      <c r="A8" s="409"/>
      <c r="B8" s="324"/>
      <c r="C8" s="379"/>
      <c r="D8" s="380"/>
      <c r="E8" s="458"/>
      <c r="F8" s="114"/>
      <c r="G8" s="99">
        <f t="shared" si="0"/>
        <v>0</v>
      </c>
      <c r="H8" s="99" t="str">
        <f t="shared" si="1"/>
        <v>No Answer</v>
      </c>
    </row>
    <row r="9" spans="1:8" s="95" customFormat="1" x14ac:dyDescent="0.3">
      <c r="A9" s="409"/>
      <c r="B9" s="324"/>
      <c r="C9" s="379"/>
      <c r="D9" s="380"/>
      <c r="E9" s="458"/>
      <c r="F9" s="114"/>
      <c r="G9" s="99">
        <f t="shared" si="0"/>
        <v>0</v>
      </c>
      <c r="H9" s="99" t="str">
        <f t="shared" si="1"/>
        <v>No Answer</v>
      </c>
    </row>
    <row r="10" spans="1:8" s="95" customFormat="1" x14ac:dyDescent="0.3">
      <c r="A10" s="409"/>
      <c r="B10" s="324"/>
      <c r="C10" s="379"/>
      <c r="D10" s="380"/>
      <c r="E10" s="458"/>
      <c r="F10" s="114"/>
      <c r="G10" s="99">
        <f t="shared" si="0"/>
        <v>0</v>
      </c>
      <c r="H10" s="99" t="str">
        <f t="shared" si="1"/>
        <v>No Answer</v>
      </c>
    </row>
    <row r="11" spans="1:8" s="95" customFormat="1" x14ac:dyDescent="0.3">
      <c r="A11" s="409"/>
      <c r="B11" s="324"/>
      <c r="C11" s="379"/>
      <c r="D11" s="380"/>
      <c r="E11" s="458"/>
      <c r="F11" s="114"/>
      <c r="G11" s="99">
        <f t="shared" si="0"/>
        <v>0</v>
      </c>
      <c r="H11" s="99" t="str">
        <f t="shared" si="1"/>
        <v>No Answer</v>
      </c>
    </row>
    <row r="12" spans="1:8" s="95" customFormat="1" x14ac:dyDescent="0.3">
      <c r="A12" s="409"/>
      <c r="B12" s="324"/>
      <c r="C12" s="379"/>
      <c r="D12" s="380"/>
      <c r="E12" s="458"/>
      <c r="F12" s="114"/>
      <c r="G12" s="99">
        <f t="shared" si="0"/>
        <v>0</v>
      </c>
      <c r="H12" s="99" t="str">
        <f t="shared" si="1"/>
        <v>No Answer</v>
      </c>
    </row>
    <row r="13" spans="1:8" s="95" customFormat="1" x14ac:dyDescent="0.3">
      <c r="A13" s="409"/>
      <c r="B13" s="324"/>
      <c r="C13" s="379"/>
      <c r="D13" s="380"/>
      <c r="E13" s="458"/>
      <c r="F13" s="114"/>
      <c r="G13" s="99">
        <f t="shared" si="0"/>
        <v>0</v>
      </c>
      <c r="H13" s="99" t="str">
        <f t="shared" si="1"/>
        <v>No Answer</v>
      </c>
    </row>
    <row r="14" spans="1:8" s="32" customFormat="1" ht="15" customHeight="1" x14ac:dyDescent="0.35">
      <c r="A14" s="33"/>
      <c r="B14" s="422"/>
      <c r="C14" s="422"/>
      <c r="D14" s="422"/>
      <c r="E14" s="33"/>
      <c r="F14" s="35"/>
      <c r="G14" s="36"/>
    </row>
    <row r="15" spans="1:8" s="32" customFormat="1" ht="14.5" x14ac:dyDescent="0.35">
      <c r="A15" s="434" t="s">
        <v>1537</v>
      </c>
      <c r="B15" s="435"/>
      <c r="C15" s="435"/>
      <c r="D15" s="30"/>
      <c r="E15" s="30"/>
      <c r="F15" s="31"/>
    </row>
    <row r="16" spans="1:8" s="32" customFormat="1" ht="30" customHeight="1" x14ac:dyDescent="0.35">
      <c r="A16" s="33"/>
      <c r="B16" s="422" t="s">
        <v>111</v>
      </c>
      <c r="C16" s="422"/>
      <c r="D16" s="422"/>
      <c r="E16" s="33"/>
      <c r="F16" s="35"/>
      <c r="G16" s="36"/>
    </row>
    <row r="17" spans="1:9" s="32" customFormat="1" ht="14.5" x14ac:dyDescent="0.35">
      <c r="A17" s="442" t="s">
        <v>1538</v>
      </c>
      <c r="B17" s="443"/>
      <c r="C17" s="443"/>
      <c r="D17" s="443"/>
      <c r="E17" s="443"/>
      <c r="F17" s="31"/>
    </row>
    <row r="18" spans="1:9" s="40" customFormat="1" ht="15" customHeight="1" x14ac:dyDescent="0.35">
      <c r="A18" s="55" t="s">
        <v>105</v>
      </c>
      <c r="B18" s="56" t="s">
        <v>106</v>
      </c>
      <c r="C18" s="55" t="s">
        <v>107</v>
      </c>
      <c r="D18" s="57" t="s">
        <v>108</v>
      </c>
      <c r="E18" s="39" t="s">
        <v>109</v>
      </c>
      <c r="H18" s="217"/>
    </row>
    <row r="19" spans="1:9" s="173" customFormat="1" ht="30" customHeight="1" x14ac:dyDescent="0.35">
      <c r="A19" s="96" t="s">
        <v>1539</v>
      </c>
      <c r="B19" s="103" t="s">
        <v>1540</v>
      </c>
      <c r="C19" s="104" t="s">
        <v>1541</v>
      </c>
      <c r="D19" s="61"/>
      <c r="E19" s="395"/>
      <c r="F19" s="54">
        <f>IF(D19="I - Included with COTS",5,IF(D19="IN - Included by UAT (no cost)",3,IF(D19="IC - Included by UAT (with cost)",-2,IF(D19="N- Cannot Meet",-5,))))</f>
        <v>0</v>
      </c>
      <c r="G19" s="54" t="str">
        <f t="shared" ref="G19" si="2">IF(D19="I - Included with COTS","I",IF(D19="IN - Included by UAT (no cost)","IN",IF(D19="IC - included by UAT (with cost)","IC",IF(D19="N- Cannot Meet","N",IF(D19=$G$1,"No Answer")))))</f>
        <v>No Answer</v>
      </c>
    </row>
    <row r="20" spans="1:9" ht="30" customHeight="1" x14ac:dyDescent="0.35">
      <c r="A20" s="96" t="s">
        <v>1542</v>
      </c>
      <c r="B20" s="270" t="s">
        <v>1543</v>
      </c>
      <c r="C20" s="271" t="s">
        <v>1544</v>
      </c>
      <c r="D20" s="61"/>
      <c r="E20" s="395"/>
      <c r="F20" s="54">
        <f>IF(D20="I - Included with COTS",3,IF(D20="IN - Included by UAT (no cost)",1,IF(D20="IC - Included by UAT (with cost)",0,IF(D20="N- Cannot Meet",0,))))</f>
        <v>0</v>
      </c>
      <c r="G20" s="54" t="str">
        <f>IF(D20="I - Included with COTS","I",IF(D20="IN - Included by UAT (no cost)","IN",IF(D20="IC - included by UAT (with cost)","IC",IF(D20="N- Cannot Meet","N",IF(D20=$G$1,"No Answer")))))</f>
        <v>No Answer</v>
      </c>
    </row>
    <row r="21" spans="1:9" ht="30" customHeight="1" x14ac:dyDescent="0.35">
      <c r="A21" s="96" t="s">
        <v>1545</v>
      </c>
      <c r="B21" s="270" t="s">
        <v>1546</v>
      </c>
      <c r="C21" s="271" t="s">
        <v>1547</v>
      </c>
      <c r="D21" s="61"/>
      <c r="E21" s="395"/>
      <c r="F21" s="54">
        <f>IF(D21="I - Included with COTS",3,IF(D21="IN - Included by UAT (no cost)",1,IF(D21="IC - Included by UAT (with cost)",0,IF(D21="N- Cannot Meet",0,))))</f>
        <v>0</v>
      </c>
      <c r="G21" s="54" t="str">
        <f>IF(D21="I - Included with COTS","I",IF(D21="IN - Included by UAT (no cost)","IN",IF(D21="IC - included by UAT (with cost)","IC",IF(D21="N- Cannot Meet","N",IF(D21=$G$1,"No Answer")))))</f>
        <v>No Answer</v>
      </c>
    </row>
    <row r="22" spans="1:9" ht="30" customHeight="1" x14ac:dyDescent="0.35">
      <c r="A22" s="96" t="s">
        <v>1548</v>
      </c>
      <c r="B22" s="270" t="s">
        <v>1549</v>
      </c>
      <c r="C22" s="271" t="s">
        <v>1550</v>
      </c>
      <c r="D22" s="61"/>
      <c r="E22" s="395"/>
      <c r="F22" s="54">
        <f>IF(D22="I - Included with COTS",3,IF(D22="IN - Included by UAT (no cost)",1,IF(D22="IC - Included by UAT (with cost)",0,IF(D22="N- Cannot Meet",0,))))</f>
        <v>0</v>
      </c>
      <c r="G22" s="54" t="str">
        <f>IF(D22="I - Included with COTS","I",IF(D22="IN - Included by UAT (no cost)","IN",IF(D22="IC - included by UAT (with cost)","IC",IF(D22="N- Cannot Meet","N",IF(D22=$G$1,"No Answer")))))</f>
        <v>No Answer</v>
      </c>
    </row>
    <row r="23" spans="1:9" s="173" customFormat="1" ht="15" customHeight="1" x14ac:dyDescent="0.35">
      <c r="A23" s="134"/>
      <c r="B23" s="273"/>
      <c r="C23" s="274"/>
      <c r="D23" s="76"/>
      <c r="E23" s="275"/>
      <c r="F23" s="54"/>
      <c r="G23" s="54"/>
    </row>
    <row r="24" spans="1:9" s="32" customFormat="1" ht="15" customHeight="1" x14ac:dyDescent="0.35">
      <c r="A24" s="434" t="s">
        <v>1551</v>
      </c>
      <c r="B24" s="435"/>
      <c r="C24" s="435"/>
      <c r="D24" s="30"/>
      <c r="E24" s="30"/>
      <c r="F24" s="31"/>
    </row>
    <row r="25" spans="1:9" s="32" customFormat="1" ht="30" customHeight="1" x14ac:dyDescent="0.35">
      <c r="A25" s="33"/>
      <c r="B25" s="422" t="s">
        <v>145</v>
      </c>
      <c r="C25" s="422"/>
      <c r="D25" s="422"/>
      <c r="E25" s="33"/>
      <c r="F25" s="35"/>
      <c r="G25" s="36"/>
    </row>
    <row r="26" spans="1:9" s="32" customFormat="1" ht="14.5" x14ac:dyDescent="0.35">
      <c r="A26" s="442" t="s">
        <v>1552</v>
      </c>
      <c r="B26" s="443"/>
      <c r="C26" s="443"/>
      <c r="D26" s="443"/>
      <c r="E26" s="443"/>
      <c r="F26" s="31"/>
    </row>
    <row r="27" spans="1:9" s="40" customFormat="1" ht="15" customHeight="1" x14ac:dyDescent="0.35">
      <c r="A27" s="55" t="s">
        <v>105</v>
      </c>
      <c r="B27" s="56" t="s">
        <v>106</v>
      </c>
      <c r="C27" s="55" t="s">
        <v>107</v>
      </c>
      <c r="D27" s="57" t="s">
        <v>108</v>
      </c>
      <c r="E27" s="39" t="s">
        <v>109</v>
      </c>
      <c r="H27" s="41"/>
    </row>
    <row r="28" spans="1:9" s="276" customFormat="1" ht="30" customHeight="1" x14ac:dyDescent="0.35">
      <c r="A28" s="96" t="s">
        <v>1553</v>
      </c>
      <c r="B28" s="103" t="s">
        <v>1554</v>
      </c>
      <c r="C28" s="104" t="s">
        <v>1555</v>
      </c>
      <c r="D28" s="61"/>
      <c r="E28" s="395"/>
      <c r="F28" s="54">
        <f t="shared" ref="F28" si="3">IF(D28="I - Included with COTS",3,IF(D28="IN - Included by UAT (no cost)",1,IF(D28="IC - Included by UAT (with cost)",0,IF(D28="N- Cannot Meet",0,))))</f>
        <v>0</v>
      </c>
      <c r="G28" s="54" t="str">
        <f t="shared" ref="G28" si="4">IF(D28="I - Included with COTS","I",IF(D28="IN - Included by UAT (no cost)","IN",IF(D28="IC - included by UAT (with cost)","IC",IF(D28="N- Cannot Meet","N",IF(D28=$G$1,"No Answer")))))</f>
        <v>No Answer</v>
      </c>
    </row>
    <row r="29" spans="1:9" s="279" customFormat="1" ht="45" customHeight="1" x14ac:dyDescent="0.35">
      <c r="A29" s="96" t="s">
        <v>1556</v>
      </c>
      <c r="B29" s="277" t="s">
        <v>1557</v>
      </c>
      <c r="C29" s="278" t="s">
        <v>1558</v>
      </c>
      <c r="D29" s="61"/>
      <c r="E29" s="396"/>
      <c r="F29" s="54">
        <f t="shared" ref="F29:F32" si="5">IF(D29="I - Included with COTS",3,IF(D29="IN - Included by UAT (no cost)",1,IF(D29="IC - Included by UAT (with cost)",0,IF(D29="N- Cannot Meet",0,))))</f>
        <v>0</v>
      </c>
      <c r="G29" s="54" t="str">
        <f t="shared" ref="G29:G32" si="6">IF(D29="I - Included with COTS","I",IF(D29="IN - Included by UAT (no cost)","IN",IF(D29="IC - included by UAT (with cost)","IC",IF(D29="N- Cannot Meet","N",IF(D29=$G$1,"No Answer")))))</f>
        <v>No Answer</v>
      </c>
      <c r="I29" s="269"/>
    </row>
    <row r="30" spans="1:9" s="40" customFormat="1" ht="30" customHeight="1" x14ac:dyDescent="0.35">
      <c r="A30" s="96" t="s">
        <v>1559</v>
      </c>
      <c r="B30" s="43" t="s">
        <v>1560</v>
      </c>
      <c r="C30" s="44" t="s">
        <v>1561</v>
      </c>
      <c r="D30" s="61"/>
      <c r="E30" s="386"/>
      <c r="F30" s="54">
        <f t="shared" si="5"/>
        <v>0</v>
      </c>
      <c r="G30" s="54" t="str">
        <f t="shared" si="6"/>
        <v>No Answer</v>
      </c>
      <c r="H30" s="217"/>
    </row>
    <row r="31" spans="1:9" s="40" customFormat="1" ht="30" customHeight="1" x14ac:dyDescent="0.35">
      <c r="A31" s="96" t="s">
        <v>1562</v>
      </c>
      <c r="B31" s="43" t="s">
        <v>1563</v>
      </c>
      <c r="C31" s="44" t="s">
        <v>1564</v>
      </c>
      <c r="D31" s="61"/>
      <c r="E31" s="225"/>
      <c r="F31" s="54">
        <f t="shared" si="5"/>
        <v>0</v>
      </c>
      <c r="G31" s="54" t="str">
        <f t="shared" si="6"/>
        <v>No Answer</v>
      </c>
      <c r="H31" s="217"/>
    </row>
    <row r="32" spans="1:9" s="40" customFormat="1" ht="30" customHeight="1" x14ac:dyDescent="0.35">
      <c r="A32" s="96" t="s">
        <v>1565</v>
      </c>
      <c r="B32" s="43" t="s">
        <v>1566</v>
      </c>
      <c r="C32" s="44" t="s">
        <v>1567</v>
      </c>
      <c r="D32" s="61"/>
      <c r="E32" s="225"/>
      <c r="F32" s="54">
        <f t="shared" si="5"/>
        <v>0</v>
      </c>
      <c r="G32" s="54" t="str">
        <f t="shared" si="6"/>
        <v>No Answer</v>
      </c>
      <c r="H32" s="217"/>
    </row>
    <row r="33" spans="1:8" s="32" customFormat="1" ht="30" customHeight="1" x14ac:dyDescent="0.35">
      <c r="A33" s="453"/>
      <c r="B33" s="453"/>
      <c r="C33" s="453"/>
      <c r="D33" s="453"/>
      <c r="E33" s="453"/>
      <c r="H33" s="63"/>
    </row>
    <row r="34" spans="1:8" hidden="1" x14ac:dyDescent="0.35">
      <c r="A34" s="280"/>
    </row>
    <row r="35" spans="1:8" ht="14.5" hidden="1" x14ac:dyDescent="0.35">
      <c r="A35" s="280"/>
      <c r="E35" s="80" t="s">
        <v>158</v>
      </c>
      <c r="F35" s="32"/>
      <c r="G35" s="32"/>
    </row>
    <row r="36" spans="1:8" ht="14.5" hidden="1" x14ac:dyDescent="0.35">
      <c r="A36" s="280"/>
      <c r="E36" s="81" t="s">
        <v>14</v>
      </c>
      <c r="F36" s="32">
        <f>COUNTIF(E4:E13, "*")</f>
        <v>0</v>
      </c>
      <c r="G36" s="32"/>
    </row>
    <row r="37" spans="1:8" ht="14.5" hidden="1" x14ac:dyDescent="0.35">
      <c r="A37" s="280"/>
      <c r="E37" s="81" t="s">
        <v>15</v>
      </c>
      <c r="F37" s="32">
        <f>F36*0</f>
        <v>0</v>
      </c>
      <c r="G37" s="32"/>
    </row>
    <row r="38" spans="1:8" ht="14.5" hidden="1" x14ac:dyDescent="0.35">
      <c r="A38" s="280"/>
      <c r="E38" s="81" t="s">
        <v>16</v>
      </c>
      <c r="F38" s="32">
        <f>SUM(G4:G13)</f>
        <v>0</v>
      </c>
      <c r="G38" s="32"/>
    </row>
    <row r="39" spans="1:8" ht="14.5" hidden="1" x14ac:dyDescent="0.35">
      <c r="A39" s="280"/>
      <c r="E39" s="81"/>
      <c r="F39" s="32"/>
      <c r="G39" s="32"/>
    </row>
    <row r="40" spans="1:8" ht="14.5" hidden="1" x14ac:dyDescent="0.35">
      <c r="A40" s="280"/>
      <c r="E40" s="80" t="s">
        <v>18</v>
      </c>
      <c r="F40" s="32">
        <f>COUNTIF(H4:H13, "IN")</f>
        <v>0</v>
      </c>
      <c r="G40" s="32">
        <f>F40*0</f>
        <v>0</v>
      </c>
    </row>
    <row r="41" spans="1:8" ht="14.5" hidden="1" x14ac:dyDescent="0.35">
      <c r="A41" s="280"/>
      <c r="E41" s="80" t="s">
        <v>19</v>
      </c>
      <c r="F41" s="32">
        <f>COUNTIF(H4:H13, "IC")</f>
        <v>0</v>
      </c>
      <c r="G41" s="32">
        <f>F41*-2</f>
        <v>0</v>
      </c>
    </row>
    <row r="42" spans="1:8" ht="14.5" hidden="1" x14ac:dyDescent="0.35">
      <c r="A42" s="280"/>
      <c r="E42" s="80" t="s">
        <v>20</v>
      </c>
      <c r="F42" s="32">
        <f>COUNTIF(H4:H13, "N")</f>
        <v>0</v>
      </c>
      <c r="G42" s="32">
        <f>F42*-5</f>
        <v>0</v>
      </c>
    </row>
    <row r="43" spans="1:8" ht="14.5" hidden="1" x14ac:dyDescent="0.35">
      <c r="A43" s="280"/>
      <c r="E43" s="80" t="s">
        <v>21</v>
      </c>
      <c r="F43" s="32">
        <f>COUNTIF(H4:H13,"No Answer")</f>
        <v>10</v>
      </c>
      <c r="G43" s="32">
        <f>F43*0</f>
        <v>0</v>
      </c>
    </row>
    <row r="44" spans="1:8" ht="14.5" hidden="1" x14ac:dyDescent="0.35">
      <c r="A44" s="280"/>
      <c r="E44" s="81"/>
      <c r="F44" s="32"/>
      <c r="G44" s="32"/>
    </row>
    <row r="45" spans="1:8" ht="14.5" hidden="1" x14ac:dyDescent="0.35">
      <c r="A45" s="280"/>
      <c r="E45" s="82" t="s">
        <v>159</v>
      </c>
      <c r="F45" s="83">
        <f>SUM(F40:F43)</f>
        <v>10</v>
      </c>
      <c r="G45" s="83">
        <f>SUM(G40:G43)</f>
        <v>0</v>
      </c>
    </row>
    <row r="46" spans="1:8" ht="14.5" hidden="1" x14ac:dyDescent="0.35">
      <c r="A46" s="280"/>
      <c r="E46" s="81"/>
      <c r="F46" s="32"/>
      <c r="G46" s="32"/>
    </row>
    <row r="47" spans="1:8" ht="14.5" hidden="1" x14ac:dyDescent="0.35">
      <c r="E47" s="80" t="s">
        <v>160</v>
      </c>
      <c r="F47" s="32"/>
      <c r="G47" s="32"/>
    </row>
    <row r="48" spans="1:8" ht="15" hidden="1" customHeight="1" x14ac:dyDescent="0.35">
      <c r="E48" s="81" t="s">
        <v>14</v>
      </c>
      <c r="F48" s="32">
        <f>COUNT(F19:F22)</f>
        <v>4</v>
      </c>
      <c r="G48" s="32"/>
    </row>
    <row r="49" spans="5:7" ht="14.5" hidden="1" x14ac:dyDescent="0.35">
      <c r="E49" s="81" t="s">
        <v>15</v>
      </c>
      <c r="F49" s="32">
        <f>F48*5</f>
        <v>20</v>
      </c>
      <c r="G49" s="32"/>
    </row>
    <row r="50" spans="5:7" ht="14.5" hidden="1" x14ac:dyDescent="0.35">
      <c r="E50" s="81" t="s">
        <v>16</v>
      </c>
      <c r="F50" s="32">
        <f>SUM(F19:F22)</f>
        <v>0</v>
      </c>
      <c r="G50" s="32"/>
    </row>
    <row r="51" spans="5:7" ht="14.5" hidden="1" x14ac:dyDescent="0.35">
      <c r="E51" s="81"/>
      <c r="F51" s="32"/>
      <c r="G51" s="32"/>
    </row>
    <row r="52" spans="5:7" ht="14.5" hidden="1" x14ac:dyDescent="0.35">
      <c r="E52" s="80" t="s">
        <v>17</v>
      </c>
      <c r="F52" s="32">
        <f>COUNTIF(G19:G22, "I")</f>
        <v>0</v>
      </c>
      <c r="G52" s="32">
        <f>F52*5</f>
        <v>0</v>
      </c>
    </row>
    <row r="53" spans="5:7" ht="14.5" hidden="1" x14ac:dyDescent="0.35">
      <c r="E53" s="80" t="s">
        <v>18</v>
      </c>
      <c r="F53" s="32">
        <f>COUNTIF(G19:G22, "IN")</f>
        <v>0</v>
      </c>
      <c r="G53" s="32">
        <f>F53*3</f>
        <v>0</v>
      </c>
    </row>
    <row r="54" spans="5:7" ht="14.5" hidden="1" x14ac:dyDescent="0.35">
      <c r="E54" s="80" t="s">
        <v>19</v>
      </c>
      <c r="F54" s="32">
        <f>COUNTIF(G19:G22, "IC")</f>
        <v>0</v>
      </c>
      <c r="G54" s="32">
        <f>F54*-2</f>
        <v>0</v>
      </c>
    </row>
    <row r="55" spans="5:7" ht="14.5" hidden="1" x14ac:dyDescent="0.35">
      <c r="E55" s="80" t="s">
        <v>20</v>
      </c>
      <c r="F55" s="32">
        <f>COUNTIF(G19:G22, "N")</f>
        <v>0</v>
      </c>
      <c r="G55" s="32">
        <f>F55*-5</f>
        <v>0</v>
      </c>
    </row>
    <row r="56" spans="5:7" ht="14.5" hidden="1" x14ac:dyDescent="0.35">
      <c r="E56" s="80" t="s">
        <v>21</v>
      </c>
      <c r="F56" s="32">
        <f>COUNTIF(G19:G22,"No Answer")</f>
        <v>4</v>
      </c>
      <c r="G56" s="32">
        <f>F56*0</f>
        <v>0</v>
      </c>
    </row>
    <row r="57" spans="5:7" ht="14.5" hidden="1" x14ac:dyDescent="0.35">
      <c r="E57" s="81"/>
      <c r="F57" s="32"/>
      <c r="G57" s="32"/>
    </row>
    <row r="58" spans="5:7" ht="14.5" hidden="1" x14ac:dyDescent="0.35">
      <c r="E58" s="82" t="s">
        <v>159</v>
      </c>
      <c r="F58" s="83">
        <f>SUM(F52:F56)</f>
        <v>4</v>
      </c>
      <c r="G58" s="83">
        <f>SUM(G52:G56)</f>
        <v>0</v>
      </c>
    </row>
    <row r="59" spans="5:7" ht="14.5" hidden="1" x14ac:dyDescent="0.35">
      <c r="E59" s="81"/>
      <c r="F59" s="32"/>
      <c r="G59" s="32"/>
    </row>
    <row r="60" spans="5:7" ht="14.5" hidden="1" x14ac:dyDescent="0.35">
      <c r="E60" s="80" t="s">
        <v>161</v>
      </c>
      <c r="F60" s="32"/>
      <c r="G60" s="32"/>
    </row>
    <row r="61" spans="5:7" ht="14.5" hidden="1" x14ac:dyDescent="0.35">
      <c r="E61" s="81" t="s">
        <v>14</v>
      </c>
      <c r="F61" s="32">
        <f>COUNT(F28:F32)</f>
        <v>5</v>
      </c>
      <c r="G61" s="32"/>
    </row>
    <row r="62" spans="5:7" ht="14.5" hidden="1" x14ac:dyDescent="0.35">
      <c r="E62" s="81" t="s">
        <v>15</v>
      </c>
      <c r="F62" s="32">
        <f>F61*3</f>
        <v>15</v>
      </c>
      <c r="G62" s="32"/>
    </row>
    <row r="63" spans="5:7" ht="14.5" hidden="1" x14ac:dyDescent="0.35">
      <c r="E63" s="81" t="s">
        <v>16</v>
      </c>
      <c r="F63" s="32">
        <f>SUM(F28:F32)</f>
        <v>0</v>
      </c>
      <c r="G63" s="32"/>
    </row>
    <row r="64" spans="5:7" ht="14.5" hidden="1" x14ac:dyDescent="0.35">
      <c r="E64" s="81"/>
      <c r="F64" s="32"/>
      <c r="G64" s="32"/>
    </row>
    <row r="65" spans="5:7" ht="14.5" hidden="1" x14ac:dyDescent="0.35">
      <c r="E65" s="80" t="s">
        <v>17</v>
      </c>
      <c r="F65" s="32">
        <f>COUNTIF(G28:G32, "I")</f>
        <v>0</v>
      </c>
      <c r="G65" s="32">
        <f>F65*3</f>
        <v>0</v>
      </c>
    </row>
    <row r="66" spans="5:7" ht="14.5" hidden="1" x14ac:dyDescent="0.35">
      <c r="E66" s="80" t="s">
        <v>18</v>
      </c>
      <c r="F66" s="32">
        <f>COUNTIF(G28:G32, "IN")</f>
        <v>0</v>
      </c>
      <c r="G66" s="32">
        <f>F66*1</f>
        <v>0</v>
      </c>
    </row>
    <row r="67" spans="5:7" ht="14.5" hidden="1" x14ac:dyDescent="0.35">
      <c r="E67" s="80" t="s">
        <v>19</v>
      </c>
      <c r="F67" s="32">
        <f>COUNTIF(G28:G32, "IC")</f>
        <v>0</v>
      </c>
      <c r="G67" s="32">
        <f>F67*0</f>
        <v>0</v>
      </c>
    </row>
    <row r="68" spans="5:7" ht="14.5" hidden="1" x14ac:dyDescent="0.35">
      <c r="E68" s="80" t="s">
        <v>20</v>
      </c>
      <c r="F68" s="32">
        <f>COUNTIF(G28:G32, "N")</f>
        <v>0</v>
      </c>
      <c r="G68" s="32">
        <f>F68*0</f>
        <v>0</v>
      </c>
    </row>
    <row r="69" spans="5:7" ht="14.5" hidden="1" x14ac:dyDescent="0.35">
      <c r="E69" s="80" t="s">
        <v>21</v>
      </c>
      <c r="F69" s="32">
        <f>COUNTIF(G28:G32,"No Answer")</f>
        <v>5</v>
      </c>
      <c r="G69" s="32">
        <f>F69*0</f>
        <v>0</v>
      </c>
    </row>
    <row r="70" spans="5:7" ht="14.5" hidden="1" x14ac:dyDescent="0.35">
      <c r="E70" s="81"/>
      <c r="F70" s="32"/>
      <c r="G70" s="32"/>
    </row>
    <row r="71" spans="5:7" ht="14.5" hidden="1" x14ac:dyDescent="0.35">
      <c r="E71" s="82" t="s">
        <v>159</v>
      </c>
      <c r="F71" s="83">
        <f>SUM(F65:F69)</f>
        <v>5</v>
      </c>
      <c r="G71" s="83">
        <f>SUM(G65:G69)</f>
        <v>0</v>
      </c>
    </row>
  </sheetData>
  <sheetProtection algorithmName="SHA-512" hashValue="hWNYWCyaJw8e6aNh8vnY5AU6b2MdbVLG+XERUIJhRBMdFZXz6Jk2BEYLf/XztOhfvQcmFIwbZCHk6kr0zIuRiw==" saltValue="mcos6inemF5IU5H5JbRu5A==" spinCount="100000" sheet="1" objects="1" scenarios="1"/>
  <protectedRanges>
    <protectedRange sqref="E28:E32" name="Range1"/>
    <protectedRange sqref="E19:E22" name="Range2"/>
    <protectedRange sqref="B4:F13" name="Range3"/>
    <protectedRange sqref="A4:A13" name="Range4"/>
  </protectedRanges>
  <mergeCells count="10">
    <mergeCell ref="A33:E33"/>
    <mergeCell ref="A1:E1"/>
    <mergeCell ref="B14:D14"/>
    <mergeCell ref="A15:C15"/>
    <mergeCell ref="B2:D2"/>
    <mergeCell ref="B16:D16"/>
    <mergeCell ref="A17:E17"/>
    <mergeCell ref="A24:C24"/>
    <mergeCell ref="B25:D25"/>
    <mergeCell ref="A26:E26"/>
  </mergeCells>
  <phoneticPr fontId="48" type="noConversion"/>
  <dataValidations count="3">
    <dataValidation showInputMessage="1" showErrorMessage="1" sqref="D23:D24 D15" xr:uid="{A3812BD0-E332-4994-9AB6-B8CA22881C52}"/>
    <dataValidation type="list" showInputMessage="1" showErrorMessage="1" sqref="D17 D26" xr:uid="{D38A5A6B-8043-430C-9F62-A34507F5A983}">
      <formula1>#REF!</formula1>
    </dataValidation>
    <dataValidation type="list" allowBlank="1" showInputMessage="1" showErrorMessage="1" sqref="D4:D13" xr:uid="{132D20AF-9361-4F6D-AA59-79E40BFA75B2}">
      <formula1>"IN - Icluded by UAT (no cost), IC - Included by UAT (with cost), N - Cannot Meet"</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A8C259D-E4E9-4A49-AC0F-6383B7EDB994}">
          <x14:formula1>
            <xm:f>'Summary Sheet'!$A$231:$A$235</xm:f>
          </x14:formula1>
          <xm:sqref>D19:D22 D28:D32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2B50-AF40-433F-8BCE-084E0F4D097F}">
  <dimension ref="A1:DD47"/>
  <sheetViews>
    <sheetView topLeftCell="C1" zoomScale="110" zoomScaleNormal="110" workbookViewId="0">
      <selection activeCell="E9" sqref="E9"/>
    </sheetView>
  </sheetViews>
  <sheetFormatPr defaultColWidth="7.54296875" defaultRowHeight="13" x14ac:dyDescent="0.35"/>
  <cols>
    <col min="1" max="1" width="8.81640625" style="218" customWidth="1"/>
    <col min="2" max="2" width="32.81640625" style="219" customWidth="1"/>
    <col min="3" max="3" width="60.81640625" style="219" customWidth="1"/>
    <col min="4" max="4" width="26.81640625" style="220" customWidth="1"/>
    <col min="5" max="5" width="35.81640625" style="219" customWidth="1"/>
    <col min="6" max="7" width="16.54296875" style="219" hidden="1" customWidth="1"/>
    <col min="8" max="8" width="19.81640625" style="219" hidden="1" customWidth="1"/>
    <col min="9" max="16384" width="7.54296875" style="219"/>
  </cols>
  <sheetData>
    <row r="1" spans="1:8" s="28" customFormat="1" x14ac:dyDescent="0.35">
      <c r="A1" s="436" t="s">
        <v>1568</v>
      </c>
      <c r="B1" s="436"/>
      <c r="C1" s="436"/>
      <c r="D1" s="436"/>
      <c r="E1" s="436"/>
      <c r="F1" s="27"/>
    </row>
    <row r="2" spans="1:8" s="89" customFormat="1" ht="30" customHeight="1" x14ac:dyDescent="0.35">
      <c r="A2" s="90"/>
      <c r="B2" s="424" t="s">
        <v>1569</v>
      </c>
      <c r="C2" s="424"/>
      <c r="D2" s="424"/>
      <c r="E2" s="90"/>
      <c r="F2" s="91"/>
      <c r="G2" s="92"/>
    </row>
    <row r="3" spans="1:8" customFormat="1" ht="14.5" x14ac:dyDescent="0.35">
      <c r="A3" s="55" t="s">
        <v>105</v>
      </c>
      <c r="B3" s="56" t="s">
        <v>106</v>
      </c>
      <c r="C3" s="55" t="s">
        <v>107</v>
      </c>
      <c r="D3" s="93" t="s">
        <v>108</v>
      </c>
      <c r="E3" s="94" t="s">
        <v>109</v>
      </c>
      <c r="H3" s="95"/>
    </row>
    <row r="4" spans="1:8" s="95" customFormat="1"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x14ac:dyDescent="0.3">
      <c r="A6" s="378"/>
      <c r="B6" s="379"/>
      <c r="C6" s="380"/>
      <c r="D6" s="129"/>
      <c r="E6" s="114"/>
      <c r="F6" s="99">
        <f t="shared" si="0"/>
        <v>0</v>
      </c>
      <c r="G6" s="99" t="str">
        <f t="shared" si="1"/>
        <v>No Answer</v>
      </c>
    </row>
    <row r="7" spans="1:8" s="95" customFormat="1" x14ac:dyDescent="0.3">
      <c r="A7" s="378"/>
      <c r="B7" s="379"/>
      <c r="C7" s="380"/>
      <c r="D7" s="129"/>
      <c r="E7" s="114"/>
      <c r="F7" s="99">
        <f t="shared" si="0"/>
        <v>0</v>
      </c>
      <c r="G7" s="99" t="str">
        <f t="shared" si="1"/>
        <v>No Answer</v>
      </c>
    </row>
    <row r="8" spans="1:8" s="95" customFormat="1" x14ac:dyDescent="0.3">
      <c r="A8" s="378"/>
      <c r="B8" s="379"/>
      <c r="C8" s="377"/>
      <c r="D8" s="129"/>
      <c r="E8" s="114"/>
      <c r="F8" s="99">
        <f t="shared" si="0"/>
        <v>0</v>
      </c>
      <c r="G8" s="99" t="str">
        <f t="shared" si="1"/>
        <v>No Answer</v>
      </c>
    </row>
    <row r="9" spans="1:8" s="95" customFormat="1" x14ac:dyDescent="0.3">
      <c r="A9" s="378"/>
      <c r="B9" s="379"/>
      <c r="C9" s="156"/>
      <c r="D9" s="129"/>
      <c r="E9" s="114"/>
      <c r="F9" s="99">
        <f t="shared" si="0"/>
        <v>0</v>
      </c>
      <c r="G9" s="99" t="str">
        <f t="shared" si="1"/>
        <v>No Answer</v>
      </c>
    </row>
    <row r="10" spans="1:8" s="95" customFormat="1" x14ac:dyDescent="0.3">
      <c r="A10" s="378"/>
      <c r="B10" s="379"/>
      <c r="C10" s="156"/>
      <c r="D10" s="129"/>
      <c r="E10" s="114"/>
      <c r="F10" s="99">
        <f t="shared" si="0"/>
        <v>0</v>
      </c>
      <c r="G10" s="99" t="str">
        <f t="shared" si="1"/>
        <v>No Answer</v>
      </c>
    </row>
    <row r="11" spans="1:8" s="95" customFormat="1" x14ac:dyDescent="0.3">
      <c r="A11" s="378"/>
      <c r="B11" s="379"/>
      <c r="C11" s="156"/>
      <c r="D11" s="129"/>
      <c r="E11" s="114"/>
      <c r="F11" s="99">
        <f t="shared" si="0"/>
        <v>0</v>
      </c>
      <c r="G11" s="99" t="str">
        <f t="shared" si="1"/>
        <v>No Answer</v>
      </c>
    </row>
    <row r="12" spans="1:8" s="95" customFormat="1" x14ac:dyDescent="0.3">
      <c r="A12" s="378"/>
      <c r="B12" s="379"/>
      <c r="C12" s="156"/>
      <c r="D12" s="129"/>
      <c r="E12" s="114"/>
      <c r="F12" s="99">
        <f t="shared" si="0"/>
        <v>0</v>
      </c>
      <c r="G12" s="99" t="str">
        <f t="shared" si="1"/>
        <v>No Answer</v>
      </c>
    </row>
    <row r="13" spans="1:8" s="95" customFormat="1" x14ac:dyDescent="0.3">
      <c r="A13" s="378"/>
      <c r="B13" s="379"/>
      <c r="C13" s="156"/>
      <c r="D13" s="129"/>
      <c r="E13" s="114"/>
      <c r="F13" s="99">
        <f t="shared" si="0"/>
        <v>0</v>
      </c>
      <c r="G13" s="99" t="str">
        <f t="shared" si="1"/>
        <v>No Answer</v>
      </c>
    </row>
    <row r="14" spans="1:8" s="32" customFormat="1" ht="15" customHeight="1" x14ac:dyDescent="0.35">
      <c r="A14" s="33"/>
      <c r="B14" s="422"/>
      <c r="C14" s="422"/>
      <c r="D14" s="422"/>
      <c r="E14" s="33"/>
      <c r="F14" s="35"/>
      <c r="G14" s="36"/>
    </row>
    <row r="15" spans="1:8" s="32" customFormat="1" ht="14.5" x14ac:dyDescent="0.35">
      <c r="A15" s="29" t="s">
        <v>1570</v>
      </c>
      <c r="B15" s="30"/>
      <c r="C15" s="30"/>
      <c r="D15" s="149"/>
      <c r="E15" s="30"/>
      <c r="F15" s="31"/>
    </row>
    <row r="16" spans="1:8" s="32" customFormat="1" ht="29.5" customHeight="1" x14ac:dyDescent="0.35">
      <c r="A16" s="33"/>
      <c r="B16" s="422" t="s">
        <v>111</v>
      </c>
      <c r="C16" s="422"/>
      <c r="D16" s="422"/>
      <c r="E16" s="33"/>
      <c r="F16" s="35"/>
      <c r="G16" s="36"/>
    </row>
    <row r="17" spans="1:108" s="32" customFormat="1" ht="14.5" x14ac:dyDescent="0.35">
      <c r="A17" s="442" t="s">
        <v>1571</v>
      </c>
      <c r="B17" s="443"/>
      <c r="C17" s="443"/>
      <c r="D17" s="443"/>
      <c r="E17" s="443"/>
      <c r="F17" s="31"/>
    </row>
    <row r="18" spans="1:108" customFormat="1" ht="14.5" x14ac:dyDescent="0.35">
      <c r="A18" s="55" t="s">
        <v>105</v>
      </c>
      <c r="B18" s="56" t="s">
        <v>106</v>
      </c>
      <c r="C18" s="55" t="s">
        <v>107</v>
      </c>
      <c r="D18" s="93" t="s">
        <v>108</v>
      </c>
      <c r="E18" s="94" t="s">
        <v>109</v>
      </c>
      <c r="H18" s="95"/>
    </row>
    <row r="19" spans="1:108" ht="30" customHeight="1" x14ac:dyDescent="0.35">
      <c r="A19" s="285" t="s">
        <v>1572</v>
      </c>
      <c r="B19" s="286" t="s">
        <v>1573</v>
      </c>
      <c r="C19" s="287" t="s">
        <v>1574</v>
      </c>
      <c r="D19" s="61"/>
      <c r="E19" s="393"/>
      <c r="F19" s="54">
        <f>IF(D19="I - Included with COTS",5,IF(D19="IN - Included by UAT (no cost)",3,IF(D19="IC - Included by UAT (with cost)",-2,IF(D19="N- Cannot Meet",-5,))))</f>
        <v>0</v>
      </c>
      <c r="G19" s="54" t="str">
        <f>IF(D19="I - Included with COTS","I",IF(D19="IN - Included by UAT (no cost)","IN",IF(D19="IC - included by UAT (with cost)","IC",IF(D19="N- Cannot Meet","N",IF(D19=$G$1,"No Answer")))))</f>
        <v>No Answer</v>
      </c>
    </row>
    <row r="20" spans="1:108" s="288" customFormat="1" ht="30" customHeight="1" x14ac:dyDescent="0.35">
      <c r="A20" s="285" t="s">
        <v>1575</v>
      </c>
      <c r="B20" s="286" t="s">
        <v>1576</v>
      </c>
      <c r="C20" s="287" t="s">
        <v>1577</v>
      </c>
      <c r="D20" s="61"/>
      <c r="E20" s="393"/>
      <c r="F20" s="54">
        <f>IF(D20="I - Included with COTS",5,IF(D20="IN - Included by UAT (no cost)",3,IF(D20="IC - Included by UAT (with cost)",-2,IF(D20="N- Cannot Meet",-5,))))</f>
        <v>0</v>
      </c>
      <c r="G20" s="54" t="str">
        <f>IF(D20="I - Included with COTS","I",IF(D20="IN - Included by UAT (no cost)","IN",IF(D20="IC - included by UAT (with cost)","IC",IF(D20="N- Cannot Meet","N",IF(D20=$G$1,"No Answer")))))</f>
        <v>No Answer</v>
      </c>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row>
    <row r="21" spans="1:108" s="40" customFormat="1" ht="30" customHeight="1" x14ac:dyDescent="0.35">
      <c r="A21" s="285" t="s">
        <v>1578</v>
      </c>
      <c r="B21" s="43" t="s">
        <v>1579</v>
      </c>
      <c r="C21" s="44" t="s">
        <v>1580</v>
      </c>
      <c r="D21" s="61"/>
      <c r="E21" s="225"/>
      <c r="F21" s="54">
        <f>IF(D21="I - Included with COTS",5,IF(D21="IN - Included by UAT (no cost)",3,IF(D21="IC - Included by UAT (with cost)",-2,IF(D21="N- Cannot Meet",-5,))))</f>
        <v>0</v>
      </c>
      <c r="G21" s="54" t="str">
        <f>IF(D21="I - Included with COTS","I",IF(D21="IN - Included by UAT (no cost)","IN",IF(D21="IC - included by UAT (with cost)","IC",IF(D21="N- Cannot Meet","N",IF(D21=$G$1,"No Answer")))))</f>
        <v>No Answer</v>
      </c>
      <c r="H21" s="41"/>
    </row>
    <row r="22" spans="1:108" ht="30" customHeight="1" x14ac:dyDescent="0.35">
      <c r="D22" s="289"/>
      <c r="E22" s="218"/>
      <c r="G22" s="54"/>
    </row>
    <row r="23" spans="1:108" hidden="1" x14ac:dyDescent="0.35">
      <c r="D23" s="289"/>
      <c r="E23" s="218"/>
    </row>
    <row r="24" spans="1:108" ht="14.5" hidden="1" x14ac:dyDescent="0.35">
      <c r="D24" s="289"/>
      <c r="E24" s="80" t="s">
        <v>158</v>
      </c>
      <c r="F24" s="32"/>
      <c r="G24" s="32"/>
    </row>
    <row r="25" spans="1:108" ht="14.5" hidden="1" x14ac:dyDescent="0.35">
      <c r="D25" s="289"/>
      <c r="E25" s="81" t="s">
        <v>14</v>
      </c>
      <c r="F25" s="32">
        <f>COUNTIF(D4:D13, "*")</f>
        <v>0</v>
      </c>
      <c r="G25" s="32"/>
    </row>
    <row r="26" spans="1:108" ht="14.5" hidden="1" x14ac:dyDescent="0.35">
      <c r="D26" s="289"/>
      <c r="E26" s="81" t="s">
        <v>15</v>
      </c>
      <c r="F26" s="32">
        <f>F25*0</f>
        <v>0</v>
      </c>
      <c r="G26" s="32"/>
    </row>
    <row r="27" spans="1:108" ht="14.5" hidden="1" x14ac:dyDescent="0.35">
      <c r="D27" s="289"/>
      <c r="E27" s="81" t="s">
        <v>16</v>
      </c>
      <c r="F27" s="32">
        <f>SUM(F4:F13)</f>
        <v>0</v>
      </c>
      <c r="G27" s="32"/>
    </row>
    <row r="28" spans="1:108" ht="14.5" hidden="1" x14ac:dyDescent="0.35">
      <c r="D28" s="289"/>
      <c r="E28" s="81"/>
      <c r="F28" s="32"/>
      <c r="G28" s="32"/>
    </row>
    <row r="29" spans="1:108" ht="14.5" hidden="1" x14ac:dyDescent="0.35">
      <c r="D29" s="289"/>
      <c r="E29" s="80" t="s">
        <v>18</v>
      </c>
      <c r="F29" s="32">
        <f>COUNTIF(G4:G13, "IN")</f>
        <v>0</v>
      </c>
      <c r="G29" s="32">
        <f>F29*0</f>
        <v>0</v>
      </c>
    </row>
    <row r="30" spans="1:108" ht="14.5" hidden="1" x14ac:dyDescent="0.35">
      <c r="D30" s="289"/>
      <c r="E30" s="80" t="s">
        <v>19</v>
      </c>
      <c r="F30" s="32">
        <f>COUNTIF(G4:G13, "IC")</f>
        <v>0</v>
      </c>
      <c r="G30" s="32">
        <f>F30*-2</f>
        <v>0</v>
      </c>
    </row>
    <row r="31" spans="1:108" ht="14.5" hidden="1" x14ac:dyDescent="0.35">
      <c r="D31" s="289"/>
      <c r="E31" s="80" t="s">
        <v>20</v>
      </c>
      <c r="F31" s="32">
        <f>COUNTIF(G4:G13, "N")</f>
        <v>0</v>
      </c>
      <c r="G31" s="32">
        <f>F31*-5</f>
        <v>0</v>
      </c>
    </row>
    <row r="32" spans="1:108" ht="14.5" hidden="1" x14ac:dyDescent="0.35">
      <c r="E32" s="80" t="s">
        <v>21</v>
      </c>
      <c r="F32" s="32">
        <f>COUNTIF(G4:G13,"No Answer")</f>
        <v>10</v>
      </c>
      <c r="G32" s="32">
        <f>F32*0</f>
        <v>0</v>
      </c>
    </row>
    <row r="33" spans="5:7" ht="14.5" hidden="1" x14ac:dyDescent="0.35">
      <c r="E33" s="81"/>
      <c r="F33" s="32"/>
      <c r="G33" s="32"/>
    </row>
    <row r="34" spans="5:7" ht="14.5" hidden="1" x14ac:dyDescent="0.35">
      <c r="E34" s="82" t="s">
        <v>159</v>
      </c>
      <c r="F34" s="83">
        <f>SUM(F29:F32)</f>
        <v>10</v>
      </c>
      <c r="G34" s="83">
        <f>SUM(G29:G32)</f>
        <v>0</v>
      </c>
    </row>
    <row r="35" spans="5:7" ht="14.5" hidden="1" x14ac:dyDescent="0.35">
      <c r="E35" s="81"/>
      <c r="F35" s="32"/>
      <c r="G35" s="32"/>
    </row>
    <row r="36" spans="5:7" ht="14.5" hidden="1" x14ac:dyDescent="0.35">
      <c r="E36" s="80" t="s">
        <v>160</v>
      </c>
      <c r="F36" s="32"/>
      <c r="G36" s="32"/>
    </row>
    <row r="37" spans="5:7" ht="14.5" hidden="1" x14ac:dyDescent="0.35">
      <c r="E37" s="81" t="s">
        <v>14</v>
      </c>
      <c r="F37" s="32">
        <f>COUNT(F19:F21)</f>
        <v>3</v>
      </c>
      <c r="G37" s="32"/>
    </row>
    <row r="38" spans="5:7" ht="14.5" hidden="1" x14ac:dyDescent="0.35">
      <c r="E38" s="81" t="s">
        <v>15</v>
      </c>
      <c r="F38" s="32">
        <f>F37*5</f>
        <v>15</v>
      </c>
      <c r="G38" s="32"/>
    </row>
    <row r="39" spans="5:7" ht="14.5" hidden="1" x14ac:dyDescent="0.35">
      <c r="E39" s="81" t="s">
        <v>16</v>
      </c>
      <c r="F39" s="32">
        <f>SUM(F19:F21)</f>
        <v>0</v>
      </c>
      <c r="G39" s="32"/>
    </row>
    <row r="40" spans="5:7" ht="14.5" hidden="1" x14ac:dyDescent="0.35">
      <c r="E40" s="81"/>
      <c r="F40" s="32"/>
      <c r="G40" s="32"/>
    </row>
    <row r="41" spans="5:7" ht="14.5" hidden="1" x14ac:dyDescent="0.35">
      <c r="E41" s="80" t="s">
        <v>17</v>
      </c>
      <c r="F41" s="32">
        <f>COUNTIF(G19:G21, "I")</f>
        <v>0</v>
      </c>
      <c r="G41" s="32">
        <f>F41*5</f>
        <v>0</v>
      </c>
    </row>
    <row r="42" spans="5:7" ht="14.5" hidden="1" x14ac:dyDescent="0.35">
      <c r="E42" s="80" t="s">
        <v>18</v>
      </c>
      <c r="F42" s="32">
        <f>COUNTIF(G19:G21, "IN")</f>
        <v>0</v>
      </c>
      <c r="G42" s="32">
        <f>F42*3</f>
        <v>0</v>
      </c>
    </row>
    <row r="43" spans="5:7" ht="14.5" hidden="1" x14ac:dyDescent="0.35">
      <c r="E43" s="80" t="s">
        <v>19</v>
      </c>
      <c r="F43" s="32">
        <f>COUNTIF(G19:G21, "IC")</f>
        <v>0</v>
      </c>
      <c r="G43" s="32">
        <f>F43*-2</f>
        <v>0</v>
      </c>
    </row>
    <row r="44" spans="5:7" ht="14.5" hidden="1" x14ac:dyDescent="0.35">
      <c r="E44" s="80" t="s">
        <v>20</v>
      </c>
      <c r="F44" s="32">
        <f>COUNTIF(G19:G21, "N")</f>
        <v>0</v>
      </c>
      <c r="G44" s="32">
        <f>F44*-5</f>
        <v>0</v>
      </c>
    </row>
    <row r="45" spans="5:7" ht="14.5" hidden="1" x14ac:dyDescent="0.35">
      <c r="E45" s="80" t="s">
        <v>21</v>
      </c>
      <c r="F45" s="32">
        <f>COUNTIF(G19:G21,"No Answer")</f>
        <v>3</v>
      </c>
      <c r="G45" s="32">
        <f>F45*0</f>
        <v>0</v>
      </c>
    </row>
    <row r="46" spans="5:7" ht="14.5" hidden="1" x14ac:dyDescent="0.35">
      <c r="E46" s="81"/>
      <c r="F46" s="32"/>
      <c r="G46" s="32"/>
    </row>
    <row r="47" spans="5:7" ht="14.5" hidden="1" x14ac:dyDescent="0.35">
      <c r="E47" s="82" t="s">
        <v>159</v>
      </c>
      <c r="F47" s="83">
        <f>SUM(F41:F45)</f>
        <v>3</v>
      </c>
      <c r="G47" s="83">
        <f>SUM(G41:G45)</f>
        <v>0</v>
      </c>
    </row>
  </sheetData>
  <sheetProtection algorithmName="SHA-512" hashValue="/83678oEczQGVEy1ZnkipJwPOArYeNT15nPmEP3QPk21/IkpJShZ278BzGO4cIlnhPuZDZ2LSEkhA52QbyV3vQ==" saltValue="cgq0hg0VAD/SteFwreslEw==" spinCount="100000" sheet="1" selectLockedCells="1"/>
  <protectedRanges>
    <protectedRange sqref="A4:B13 D4:E13 C4:C7 C9:C13" name="Range1"/>
    <protectedRange sqref="E21" name="Range2"/>
  </protectedRanges>
  <mergeCells count="5">
    <mergeCell ref="A1:E1"/>
    <mergeCell ref="B14:D14"/>
    <mergeCell ref="B16:D16"/>
    <mergeCell ref="A17:E17"/>
    <mergeCell ref="B2:D2"/>
  </mergeCells>
  <phoneticPr fontId="48" type="noConversion"/>
  <dataValidations count="2">
    <dataValidation showInputMessage="1" showErrorMessage="1" sqref="D15" xr:uid="{38939DAE-351B-4923-80E3-99A0E7840BC1}"/>
    <dataValidation type="list" showInputMessage="1" showErrorMessage="1" sqref="D17" xr:uid="{EEDA6ADE-F0A1-4A89-A600-27309057BEA1}">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FE3CAE-15EA-4D49-8F05-41E502E12EDB}">
          <x14:formula1>
            <xm:f>'Summary Sheet'!$A$231:$A$235</xm:f>
          </x14:formula1>
          <xm:sqref>D19:D21</xm:sqref>
        </x14:dataValidation>
        <x14:dataValidation type="list" allowBlank="1" showInputMessage="1" showErrorMessage="1" xr:uid="{8466FA63-F180-4ABA-AE58-4F5CC9D9B90D}">
          <x14:formula1>
            <xm:f>'Summary Sheet'!$A$237:$A$240</xm:f>
          </x14:formula1>
          <xm:sqref>D4:D13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E695-3729-4EAA-9084-9DA4975C914E}">
  <dimension ref="A1:U130"/>
  <sheetViews>
    <sheetView topLeftCell="A4" zoomScaleNormal="100" workbookViewId="0">
      <selection activeCell="A5" sqref="A5"/>
    </sheetView>
  </sheetViews>
  <sheetFormatPr defaultColWidth="9.1796875" defaultRowHeight="14.5" x14ac:dyDescent="0.35"/>
  <cols>
    <col min="1" max="1" width="8.81640625" style="32" customWidth="1"/>
    <col min="2" max="2" width="32.81640625" style="32" customWidth="1"/>
    <col min="3" max="3" width="60.81640625" style="32" customWidth="1"/>
    <col min="4" max="4" width="26.81640625" style="63" customWidth="1"/>
    <col min="5" max="5" width="35.81640625" style="221" customWidth="1"/>
    <col min="6" max="6" width="11.81640625" style="32" hidden="1" customWidth="1"/>
    <col min="7" max="7" width="16.1796875" style="32" hidden="1" customWidth="1"/>
    <col min="8" max="8" width="17.1796875" style="63" customWidth="1"/>
    <col min="9" max="9" width="23.453125" style="32" bestFit="1" customWidth="1"/>
    <col min="10" max="16384" width="9.1796875" style="32"/>
  </cols>
  <sheetData>
    <row r="1" spans="1:8" s="28" customFormat="1" ht="13" x14ac:dyDescent="0.35">
      <c r="A1" s="436" t="s">
        <v>1581</v>
      </c>
      <c r="B1" s="436"/>
      <c r="C1" s="436"/>
      <c r="D1" s="436"/>
      <c r="E1" s="436"/>
      <c r="F1" s="27"/>
    </row>
    <row r="2" spans="1:8" s="89" customFormat="1" ht="30" customHeight="1" x14ac:dyDescent="0.35">
      <c r="A2" s="90"/>
      <c r="B2" s="424" t="s">
        <v>104</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ht="15" customHeight="1" x14ac:dyDescent="0.35">
      <c r="A14" s="33"/>
      <c r="B14" s="422"/>
      <c r="C14" s="422"/>
      <c r="D14" s="422"/>
      <c r="E14" s="33"/>
      <c r="F14" s="35"/>
      <c r="G14" s="36"/>
      <c r="H14" s="32"/>
    </row>
    <row r="15" spans="1:8" x14ac:dyDescent="0.35">
      <c r="A15" s="434" t="s">
        <v>1582</v>
      </c>
      <c r="B15" s="434"/>
      <c r="C15" s="434"/>
      <c r="D15" s="30"/>
      <c r="E15" s="30"/>
      <c r="F15" s="31"/>
      <c r="H15" s="32"/>
    </row>
    <row r="16" spans="1:8" ht="30.65" customHeight="1" x14ac:dyDescent="0.35">
      <c r="A16" s="33"/>
      <c r="B16" s="422" t="s">
        <v>111</v>
      </c>
      <c r="C16" s="422"/>
      <c r="D16" s="422"/>
      <c r="E16" s="33"/>
      <c r="F16" s="35"/>
      <c r="G16" s="36"/>
      <c r="H16" s="32"/>
    </row>
    <row r="17" spans="1:17" x14ac:dyDescent="0.35">
      <c r="A17" s="442" t="s">
        <v>1583</v>
      </c>
      <c r="B17" s="442"/>
      <c r="C17" s="442"/>
      <c r="D17" s="442"/>
      <c r="E17" s="442"/>
      <c r="F17" s="31"/>
      <c r="H17" s="32"/>
    </row>
    <row r="18" spans="1:17" s="40" customFormat="1" x14ac:dyDescent="0.35">
      <c r="A18" s="55" t="s">
        <v>105</v>
      </c>
      <c r="B18" s="56" t="s">
        <v>106</v>
      </c>
      <c r="C18" s="55" t="s">
        <v>107</v>
      </c>
      <c r="D18" s="57" t="s">
        <v>108</v>
      </c>
      <c r="E18" s="39" t="s">
        <v>109</v>
      </c>
      <c r="H18" s="41"/>
    </row>
    <row r="19" spans="1:17" ht="30" customHeight="1" x14ac:dyDescent="0.35">
      <c r="A19" s="96" t="s">
        <v>1584</v>
      </c>
      <c r="B19" s="97" t="s">
        <v>1585</v>
      </c>
      <c r="C19" s="110" t="s">
        <v>1586</v>
      </c>
      <c r="D19" s="61"/>
      <c r="E19" s="389"/>
      <c r="F19" s="54">
        <f>IF(D19="I - Included with COTS",5,IF(D19="IN - Included by UAT (no cost)",3,IF(D19="IC - Included by UAT (with cost)",-2,IF(D19="N- Cannot Meet",-5,))))</f>
        <v>0</v>
      </c>
      <c r="G19" s="54" t="str">
        <f t="shared" ref="G19" si="2">IF(D19="I - Included with COTS","I",IF(D19="IN - Included by UAT (no cost)","IN",IF(D19="IC - included by UAT (with cost)","IC",IF(D19="N- Cannot Meet","N",IF(D19=$G$1,"No Answer")))))</f>
        <v>No Answer</v>
      </c>
    </row>
    <row r="20" spans="1:17" ht="30" customHeight="1" x14ac:dyDescent="0.35">
      <c r="A20" s="96" t="s">
        <v>1587</v>
      </c>
      <c r="B20" s="59" t="s">
        <v>1588</v>
      </c>
      <c r="C20" s="65" t="s">
        <v>1589</v>
      </c>
      <c r="D20" s="61"/>
      <c r="E20" s="389"/>
      <c r="F20" s="54">
        <f t="shared" ref="F20:F25" si="3">IF(D20="I - Included with COTS",5,IF(D20="IN - Included by UAT (no cost)",3,IF(D20="IC - Included by UAT (with cost)",-2,IF(D20="N- Cannot Meet",-5,))))</f>
        <v>0</v>
      </c>
      <c r="G20" s="54" t="str">
        <f t="shared" ref="G20:G25" si="4">IF(D20="I - Included with COTS","I",IF(D20="IN - Included by UAT (no cost)","IN",IF(D20="IC - included by UAT (with cost)","IC",IF(D20="N- Cannot Meet","N",IF(D20=$G$1,"No Answer")))))</f>
        <v>No Answer</v>
      </c>
    </row>
    <row r="21" spans="1:17" s="63" customFormat="1" ht="30" customHeight="1" x14ac:dyDescent="0.35">
      <c r="A21" s="96" t="s">
        <v>1590</v>
      </c>
      <c r="B21" s="103" t="s">
        <v>1591</v>
      </c>
      <c r="C21" s="106" t="s">
        <v>1592</v>
      </c>
      <c r="D21" s="61"/>
      <c r="E21" s="389"/>
      <c r="F21" s="54">
        <f t="shared" si="3"/>
        <v>0</v>
      </c>
      <c r="G21" s="54" t="str">
        <f t="shared" si="4"/>
        <v>No Answer</v>
      </c>
    </row>
    <row r="22" spans="1:17" ht="30" customHeight="1" x14ac:dyDescent="0.35">
      <c r="A22" s="96" t="s">
        <v>1593</v>
      </c>
      <c r="B22" s="103" t="s">
        <v>1594</v>
      </c>
      <c r="C22" s="104" t="s">
        <v>1595</v>
      </c>
      <c r="D22" s="61"/>
      <c r="E22" s="389"/>
      <c r="F22" s="54">
        <f t="shared" si="3"/>
        <v>0</v>
      </c>
      <c r="G22" s="54" t="str">
        <f t="shared" si="4"/>
        <v>No Answer</v>
      </c>
      <c r="I22" s="63"/>
    </row>
    <row r="23" spans="1:17" ht="30" customHeight="1" x14ac:dyDescent="0.35">
      <c r="A23" s="96" t="s">
        <v>1596</v>
      </c>
      <c r="B23" s="59" t="s">
        <v>1597</v>
      </c>
      <c r="C23" s="65" t="s">
        <v>1598</v>
      </c>
      <c r="D23" s="61"/>
      <c r="E23" s="389"/>
      <c r="F23" s="54">
        <f t="shared" si="3"/>
        <v>0</v>
      </c>
      <c r="G23" s="54" t="str">
        <f t="shared" si="4"/>
        <v>No Answer</v>
      </c>
    </row>
    <row r="24" spans="1:17" s="290" customFormat="1" ht="75" customHeight="1" x14ac:dyDescent="0.35">
      <c r="A24" s="96" t="s">
        <v>1599</v>
      </c>
      <c r="B24" s="59" t="s">
        <v>1600</v>
      </c>
      <c r="C24" s="65" t="s">
        <v>1601</v>
      </c>
      <c r="D24" s="61"/>
      <c r="E24" s="389"/>
      <c r="F24" s="54">
        <f t="shared" si="3"/>
        <v>0</v>
      </c>
      <c r="G24" s="54" t="str">
        <f t="shared" si="4"/>
        <v>No Answer</v>
      </c>
      <c r="H24" s="63"/>
      <c r="I24" s="32"/>
      <c r="J24" s="32"/>
      <c r="K24" s="32"/>
      <c r="L24" s="32"/>
      <c r="M24" s="32"/>
      <c r="N24" s="32"/>
      <c r="O24" s="32"/>
      <c r="P24" s="32"/>
      <c r="Q24" s="32"/>
    </row>
    <row r="25" spans="1:17" s="290" customFormat="1" ht="45" customHeight="1" x14ac:dyDescent="0.35">
      <c r="A25" s="96" t="s">
        <v>1602</v>
      </c>
      <c r="B25" s="109" t="s">
        <v>1603</v>
      </c>
      <c r="C25" s="291" t="s">
        <v>1604</v>
      </c>
      <c r="D25" s="61"/>
      <c r="E25" s="389"/>
      <c r="F25" s="54">
        <f t="shared" si="3"/>
        <v>0</v>
      </c>
      <c r="G25" s="54" t="str">
        <f t="shared" si="4"/>
        <v>No Answer</v>
      </c>
      <c r="H25" s="63"/>
      <c r="I25" s="32"/>
      <c r="J25" s="32"/>
      <c r="K25" s="32"/>
      <c r="L25" s="32"/>
      <c r="M25" s="32"/>
      <c r="N25" s="32"/>
      <c r="O25" s="32"/>
      <c r="P25" s="32"/>
      <c r="Q25" s="32"/>
    </row>
    <row r="26" spans="1:17" s="40" customFormat="1" ht="60" customHeight="1" x14ac:dyDescent="0.35">
      <c r="A26" s="365" t="s">
        <v>1605</v>
      </c>
      <c r="B26" s="366"/>
      <c r="C26" s="366"/>
      <c r="D26" s="330"/>
      <c r="E26" s="366"/>
    </row>
    <row r="27" spans="1:17" s="40" customFormat="1" ht="52" x14ac:dyDescent="0.35">
      <c r="A27" s="58" t="s">
        <v>1606</v>
      </c>
      <c r="B27" s="59" t="s">
        <v>1607</v>
      </c>
      <c r="C27" s="65" t="s">
        <v>1608</v>
      </c>
      <c r="D27" s="373"/>
      <c r="E27" s="398"/>
      <c r="F27" s="54">
        <f t="shared" ref="F27:F32" si="5">IF(D27="I - Included with COTS",5,IF(D27="IN - Included by UAT (no cost)",3,IF(D27="IC - Included by UAT (with cost)",-2,IF(D27="N- Cannot Meet",-5,))))</f>
        <v>0</v>
      </c>
      <c r="G27" s="54" t="str">
        <f>IF(D27="I - Included with COTS","I",IF(D27="IN - Included by UAT (no cost)","IN",IF(D27="IC - included by UAT (with cost)","IC",IF(D27="N- Cannot Meet","N",IF(D27=[9]Amendments!$G$1,"No Answer")))))</f>
        <v>No Answer</v>
      </c>
    </row>
    <row r="28" spans="1:17" s="40" customFormat="1" ht="26" x14ac:dyDescent="0.35">
      <c r="A28" s="58" t="s">
        <v>1609</v>
      </c>
      <c r="B28" s="59" t="s">
        <v>1610</v>
      </c>
      <c r="C28" s="65" t="s">
        <v>1611</v>
      </c>
      <c r="D28" s="373"/>
      <c r="E28" s="398"/>
      <c r="F28" s="54">
        <f t="shared" si="5"/>
        <v>0</v>
      </c>
      <c r="G28" s="54" t="str">
        <f>IF(D28="I - Included with COTS","I",IF(D28="IN - Included by UAT (no cost)","IN",IF(D28="IC - included by UAT (with cost)","IC",IF(D28="N- Cannot Meet","N",IF(D28=[9]Amendments!$G$1,"No Answer")))))</f>
        <v>No Answer</v>
      </c>
    </row>
    <row r="29" spans="1:17" s="40" customFormat="1" ht="26" x14ac:dyDescent="0.35">
      <c r="A29" s="58" t="s">
        <v>1612</v>
      </c>
      <c r="B29" s="59" t="s">
        <v>1613</v>
      </c>
      <c r="C29" s="65" t="s">
        <v>1614</v>
      </c>
      <c r="D29" s="373"/>
      <c r="E29" s="398"/>
      <c r="F29" s="54">
        <f t="shared" si="5"/>
        <v>0</v>
      </c>
      <c r="G29" s="54" t="str">
        <f>IF(D29="I - Included with COTS","I",IF(D29="IN - Included by UAT (no cost)","IN",IF(D29="IC - included by UAT (with cost)","IC",IF(D29="N- Cannot Meet","N",IF(D29=[9]Amendments!$G$1,"No Answer")))))</f>
        <v>No Answer</v>
      </c>
    </row>
    <row r="30" spans="1:17" s="40" customFormat="1" ht="26" x14ac:dyDescent="0.35">
      <c r="A30" s="58" t="s">
        <v>1615</v>
      </c>
      <c r="B30" s="59" t="s">
        <v>1616</v>
      </c>
      <c r="C30" s="65" t="s">
        <v>1617</v>
      </c>
      <c r="D30" s="373"/>
      <c r="E30" s="398"/>
      <c r="F30" s="54">
        <f t="shared" si="5"/>
        <v>0</v>
      </c>
      <c r="G30" s="54" t="str">
        <f>IF(D30="I - Included with COTS","I",IF(D30="IN - Included by UAT (no cost)","IN",IF(D30="IC - included by UAT (with cost)","IC",IF(D30="N- Cannot Meet","N",IF(D30=[9]Amendments!$G$1,"No Answer")))))</f>
        <v>No Answer</v>
      </c>
    </row>
    <row r="31" spans="1:17" s="40" customFormat="1" ht="26" x14ac:dyDescent="0.35">
      <c r="A31" s="58" t="s">
        <v>1618</v>
      </c>
      <c r="B31" s="59" t="s">
        <v>1619</v>
      </c>
      <c r="C31" s="65" t="s">
        <v>1620</v>
      </c>
      <c r="D31" s="373"/>
      <c r="E31" s="398"/>
      <c r="F31" s="54">
        <f t="shared" si="5"/>
        <v>0</v>
      </c>
      <c r="G31" s="54" t="str">
        <f>IF(D31="I - Included with COTS","I",IF(D31="IN - Included by UAT (no cost)","IN",IF(D31="IC - included by UAT (with cost)","IC",IF(D31="N- Cannot Meet","N",IF(D31=[9]Amendments!$G$1,"No Answer")))))</f>
        <v>No Answer</v>
      </c>
    </row>
    <row r="32" spans="1:17" s="40" customFormat="1" ht="52" x14ac:dyDescent="0.35">
      <c r="A32" s="58" t="s">
        <v>1621</v>
      </c>
      <c r="B32" s="59" t="s">
        <v>1622</v>
      </c>
      <c r="C32" s="65" t="s">
        <v>1623</v>
      </c>
      <c r="D32" s="373"/>
      <c r="E32" s="398"/>
      <c r="F32" s="54">
        <f t="shared" si="5"/>
        <v>0</v>
      </c>
      <c r="G32" s="54" t="str">
        <f>IF(D32="I - Included with COTS","I",IF(D32="IN - Included by UAT (no cost)","IN",IF(D32="IC - included by UAT (with cost)","IC",IF(D32="N- Cannot Meet","N",IF(D32=[9]Amendments!$G$1,"No Answer")))))</f>
        <v>No Answer</v>
      </c>
    </row>
    <row r="33" spans="1:21" ht="15" customHeight="1" x14ac:dyDescent="0.35">
      <c r="A33" s="454" t="s">
        <v>1624</v>
      </c>
      <c r="B33" s="454"/>
      <c r="C33" s="454"/>
      <c r="D33" s="292"/>
      <c r="E33" s="292"/>
    </row>
    <row r="34" spans="1:21" ht="30" customHeight="1" x14ac:dyDescent="0.35">
      <c r="A34" s="96" t="s">
        <v>1625</v>
      </c>
      <c r="B34" s="59" t="s">
        <v>1626</v>
      </c>
      <c r="C34" s="65" t="s">
        <v>1627</v>
      </c>
      <c r="D34" s="61"/>
      <c r="E34" s="389"/>
      <c r="F34" s="54">
        <f t="shared" ref="F34" si="6">IF(D34="I - Included with COTS",5,IF(D34="IN - Included by UAT (no cost)",3,IF(D34="IC - Included by UAT (with cost)",-2,IF(D34="N- Cannot Meet",-5,))))</f>
        <v>0</v>
      </c>
      <c r="G34" s="54" t="str">
        <f t="shared" ref="G34" si="7">IF(D34="I - Included with COTS","I",IF(D34="IN - Included by UAT (no cost)","IN",IF(D34="IC - included by UAT (with cost)","IC",IF(D34="N- Cannot Meet","N",IF(D34=$G$1,"No Answer")))))</f>
        <v>No Answer</v>
      </c>
    </row>
    <row r="35" spans="1:21" ht="30" customHeight="1" x14ac:dyDescent="0.35">
      <c r="A35" s="96" t="s">
        <v>1628</v>
      </c>
      <c r="B35" s="59" t="s">
        <v>1629</v>
      </c>
      <c r="C35" s="65" t="s">
        <v>1630</v>
      </c>
      <c r="D35" s="61"/>
      <c r="E35" s="389"/>
      <c r="F35" s="54">
        <f t="shared" ref="F35:F41" si="8">IF(D35="I - Included with COTS",5,IF(D35="IN - Included by UAT (no cost)",3,IF(D35="IC - Included by UAT (with cost)",-2,IF(D35="N- Cannot Meet",-5,))))</f>
        <v>0</v>
      </c>
      <c r="G35" s="54" t="str">
        <f t="shared" ref="G35:G41" si="9">IF(D35="I - Included with COTS","I",IF(D35="IN - Included by UAT (no cost)","IN",IF(D35="IC - included by UAT (with cost)","IC",IF(D35="N- Cannot Meet","N",IF(D35=$G$1,"No Answer")))))</f>
        <v>No Answer</v>
      </c>
    </row>
    <row r="36" spans="1:21" ht="30" customHeight="1" x14ac:dyDescent="0.35">
      <c r="A36" s="96" t="s">
        <v>1631</v>
      </c>
      <c r="B36" s="59" t="s">
        <v>1632</v>
      </c>
      <c r="C36" s="65" t="s">
        <v>1633</v>
      </c>
      <c r="D36" s="61"/>
      <c r="E36" s="389"/>
      <c r="F36" s="54">
        <f t="shared" si="8"/>
        <v>0</v>
      </c>
      <c r="G36" s="54" t="str">
        <f t="shared" si="9"/>
        <v>No Answer</v>
      </c>
      <c r="H36" s="32"/>
    </row>
    <row r="37" spans="1:21" ht="30" customHeight="1" x14ac:dyDescent="0.35">
      <c r="A37" s="96" t="s">
        <v>1634</v>
      </c>
      <c r="B37" s="59" t="s">
        <v>1635</v>
      </c>
      <c r="C37" s="65" t="s">
        <v>1636</v>
      </c>
      <c r="D37" s="61"/>
      <c r="E37" s="389"/>
      <c r="F37" s="54">
        <f t="shared" si="8"/>
        <v>0</v>
      </c>
      <c r="G37" s="54" t="str">
        <f t="shared" si="9"/>
        <v>No Answer</v>
      </c>
      <c r="H37" s="32"/>
    </row>
    <row r="38" spans="1:21" ht="30" customHeight="1" x14ac:dyDescent="0.35">
      <c r="A38" s="96" t="s">
        <v>1637</v>
      </c>
      <c r="B38" s="59" t="s">
        <v>1638</v>
      </c>
      <c r="C38" s="65" t="s">
        <v>1639</v>
      </c>
      <c r="D38" s="61"/>
      <c r="E38" s="389"/>
      <c r="F38" s="54">
        <f>IF(D38="I - Included with COTS",5,IF(D38="IN - Included by UAT (no cost)",3,IF(D38="IC - Included by UAT (with cost)",-2,IF(D38="N- Cannot Meet",-5,))))</f>
        <v>0</v>
      </c>
      <c r="G38" s="54" t="str">
        <f>IF(D38="I - Included with COTS","I",IF(D38="IN - Included by UAT (no cost)","IN",IF(D38="IC - included by UAT (with cost)","IC",IF(D38="N- Cannot Meet","N",IF(D38=$G$1,"No Answer")))))</f>
        <v>No Answer</v>
      </c>
      <c r="H38" s="32"/>
    </row>
    <row r="39" spans="1:21" s="63" customFormat="1" ht="30" customHeight="1" x14ac:dyDescent="0.35">
      <c r="A39" s="96" t="s">
        <v>1640</v>
      </c>
      <c r="B39" s="59" t="s">
        <v>1641</v>
      </c>
      <c r="C39" s="65" t="s">
        <v>1642</v>
      </c>
      <c r="D39" s="61"/>
      <c r="E39" s="389"/>
      <c r="F39" s="54">
        <f>IF(D39="I - Included with COTS",5,IF(D39="IN - Included by UAT (no cost)",3,IF(D39="IC - Included by UAT (with cost)",-2,IF(D39="N- Cannot Meet",-5,))))</f>
        <v>0</v>
      </c>
      <c r="G39" s="54" t="str">
        <f>IF(D39="I - Included with COTS","I",IF(D39="IN - Included by UAT (no cost)","IN",IF(D39="IC - included by UAT (with cost)","IC",IF(D39="N- Cannot Meet","N",IF(D39=$G$1,"No Answer")))))</f>
        <v>No Answer</v>
      </c>
    </row>
    <row r="40" spans="1:21" ht="30" customHeight="1" x14ac:dyDescent="0.35">
      <c r="A40" s="96" t="s">
        <v>1643</v>
      </c>
      <c r="B40" s="59" t="s">
        <v>1644</v>
      </c>
      <c r="C40" s="65" t="s">
        <v>1645</v>
      </c>
      <c r="D40" s="61"/>
      <c r="E40" s="389"/>
      <c r="F40" s="54">
        <f t="shared" si="8"/>
        <v>0</v>
      </c>
      <c r="G40" s="54" t="str">
        <f t="shared" si="9"/>
        <v>No Answer</v>
      </c>
    </row>
    <row r="41" spans="1:21" ht="30" customHeight="1" x14ac:dyDescent="0.35">
      <c r="A41" s="96" t="s">
        <v>1646</v>
      </c>
      <c r="B41" s="59" t="s">
        <v>1647</v>
      </c>
      <c r="C41" s="65" t="s">
        <v>1648</v>
      </c>
      <c r="D41" s="61"/>
      <c r="E41" s="389"/>
      <c r="F41" s="54">
        <f t="shared" si="8"/>
        <v>0</v>
      </c>
      <c r="G41" s="54" t="str">
        <f t="shared" si="9"/>
        <v>No Answer</v>
      </c>
    </row>
    <row r="42" spans="1:21" ht="30" customHeight="1" x14ac:dyDescent="0.35">
      <c r="A42" s="96" t="s">
        <v>1649</v>
      </c>
      <c r="B42" s="59" t="s">
        <v>1650</v>
      </c>
      <c r="C42" s="65" t="s">
        <v>1651</v>
      </c>
      <c r="D42" s="61"/>
      <c r="E42" s="389"/>
      <c r="F42" s="54">
        <f>IF(D42="I - Included with COTS",5,IF(D42="IN - Included by UAT (no cost)",3,IF(D42="IC - Included by UAT (with cost)",-2,IF(D42="N- Cannot Meet",-5,))))</f>
        <v>0</v>
      </c>
      <c r="G42" s="54" t="str">
        <f>IF(D42="I - Included with COTS","I",IF(D42="IN - Included by UAT (no cost)","IN",IF(D42="IC - included by UAT (with cost)","IC",IF(D42="N- Cannot Meet","N",IF(D42=$G$1,"No Answer")))))</f>
        <v>No Answer</v>
      </c>
    </row>
    <row r="43" spans="1:21" ht="30" customHeight="1" x14ac:dyDescent="0.35">
      <c r="A43" s="96" t="s">
        <v>1652</v>
      </c>
      <c r="B43" s="59" t="s">
        <v>1653</v>
      </c>
      <c r="C43" s="65" t="s">
        <v>1654</v>
      </c>
      <c r="D43" s="61"/>
      <c r="E43" s="389"/>
      <c r="F43" s="54">
        <f>IF(D43="I - Included with COTS",5,IF(D43="IN - Included by UAT (no cost)",3,IF(D43="IC - Included by UAT (with cost)",-2,IF(D43="N- Cannot Meet",-5,))))</f>
        <v>0</v>
      </c>
      <c r="G43" s="54" t="str">
        <f>IF(D43="I - Included with COTS","I",IF(D43="IN - Included by UAT (no cost)","IN",IF(D43="IC - included by UAT (with cost)","IC",IF(D43="N- Cannot Meet","N",IF(D43=$G$1,"No Answer")))))</f>
        <v>No Answer</v>
      </c>
    </row>
    <row r="44" spans="1:21" ht="15" customHeight="1" x14ac:dyDescent="0.35">
      <c r="A44" s="134"/>
      <c r="B44" s="74"/>
      <c r="C44" s="293"/>
      <c r="D44" s="76"/>
      <c r="E44" s="77"/>
      <c r="F44" s="54"/>
      <c r="G44" s="54"/>
    </row>
    <row r="45" spans="1:21" s="40" customFormat="1" x14ac:dyDescent="0.35">
      <c r="A45" s="150" t="s">
        <v>1655</v>
      </c>
      <c r="B45" s="151"/>
      <c r="C45" s="151"/>
      <c r="D45" s="152"/>
      <c r="E45" s="151"/>
      <c r="F45" s="153"/>
      <c r="G45" s="154"/>
      <c r="H45" s="153"/>
      <c r="I45" s="153"/>
      <c r="J45" s="153"/>
      <c r="K45" s="153"/>
      <c r="L45" s="153"/>
      <c r="M45" s="153"/>
      <c r="N45" s="187"/>
      <c r="O45" s="187"/>
      <c r="P45" s="187"/>
      <c r="Q45" s="187"/>
      <c r="R45" s="187"/>
      <c r="S45" s="187"/>
      <c r="T45" s="187"/>
      <c r="U45" s="187"/>
    </row>
    <row r="46" spans="1:21" s="296" customFormat="1" x14ac:dyDescent="0.35">
      <c r="A46" s="294" t="s">
        <v>105</v>
      </c>
      <c r="B46" s="295" t="s">
        <v>106</v>
      </c>
      <c r="C46" s="295" t="s">
        <v>107</v>
      </c>
      <c r="D46" s="295" t="s">
        <v>108</v>
      </c>
      <c r="E46" s="295" t="s">
        <v>109</v>
      </c>
      <c r="H46" s="297"/>
    </row>
    <row r="47" spans="1:21" s="300" customFormat="1" ht="30" customHeight="1" x14ac:dyDescent="0.35">
      <c r="A47" s="58" t="s">
        <v>1656</v>
      </c>
      <c r="B47" s="298" t="s">
        <v>1657</v>
      </c>
      <c r="C47" s="299" t="s">
        <v>1658</v>
      </c>
      <c r="D47" s="61"/>
      <c r="E47" s="387"/>
      <c r="F47" s="54">
        <f t="shared" ref="F47" si="10">IF(D47="I - Included with COTS",5,IF(D47="IN - Included by UAT (no cost)",3,IF(D47="IC - Included by UAT (with cost)",-2,IF(D47="N- Cannot Meet",-5,))))</f>
        <v>0</v>
      </c>
      <c r="G47" s="54" t="str">
        <f t="shared" ref="G47" si="11">IF(D47="I - Included with COTS","I",IF(D47="IN - Included by UAT (no cost)","IN",IF(D47="IC - included by UAT (with cost)","IC",IF(D47="N- Cannot Meet","N",IF(D47=$G$1,"No Answer")))))</f>
        <v>No Answer</v>
      </c>
    </row>
    <row r="48" spans="1:21" s="300" customFormat="1" ht="45" customHeight="1" x14ac:dyDescent="0.35">
      <c r="A48" s="58" t="s">
        <v>1659</v>
      </c>
      <c r="B48" s="298" t="s">
        <v>1660</v>
      </c>
      <c r="C48" s="299" t="s">
        <v>1661</v>
      </c>
      <c r="D48" s="61"/>
      <c r="E48" s="387"/>
      <c r="F48" s="54">
        <f t="shared" ref="F48:F62" si="12">IF(D48="I - Included with COTS",5,IF(D48="IN - Included by UAT (no cost)",3,IF(D48="IC - Included by UAT (with cost)",-2,IF(D48="N- Cannot Meet",-5,))))</f>
        <v>0</v>
      </c>
      <c r="G48" s="54" t="str">
        <f t="shared" ref="G48:G62" si="13">IF(D48="I - Included with COTS","I",IF(D48="IN - Included by UAT (no cost)","IN",IF(D48="IC - included by UAT (with cost)","IC",IF(D48="N- Cannot Meet","N",IF(D48=$G$1,"No Answer")))))</f>
        <v>No Answer</v>
      </c>
    </row>
    <row r="49" spans="1:9" s="300" customFormat="1" ht="30" customHeight="1" x14ac:dyDescent="0.35">
      <c r="A49" s="58" t="s">
        <v>1662</v>
      </c>
      <c r="B49" s="298" t="s">
        <v>1663</v>
      </c>
      <c r="C49" s="299" t="s">
        <v>1664</v>
      </c>
      <c r="D49" s="61"/>
      <c r="E49" s="387"/>
      <c r="F49" s="54">
        <f t="shared" si="12"/>
        <v>0</v>
      </c>
      <c r="G49" s="54" t="str">
        <f t="shared" si="13"/>
        <v>No Answer</v>
      </c>
    </row>
    <row r="50" spans="1:9" s="300" customFormat="1" ht="45" customHeight="1" x14ac:dyDescent="0.35">
      <c r="A50" s="58" t="s">
        <v>1665</v>
      </c>
      <c r="B50" s="298" t="s">
        <v>1666</v>
      </c>
      <c r="C50" s="299" t="s">
        <v>1667</v>
      </c>
      <c r="D50" s="61"/>
      <c r="E50" s="387"/>
      <c r="F50" s="54">
        <f t="shared" si="12"/>
        <v>0</v>
      </c>
      <c r="G50" s="54" t="str">
        <f t="shared" si="13"/>
        <v>No Answer</v>
      </c>
    </row>
    <row r="51" spans="1:9" s="300" customFormat="1" ht="30" customHeight="1" x14ac:dyDescent="0.35">
      <c r="A51" s="58" t="s">
        <v>1668</v>
      </c>
      <c r="B51" s="298" t="s">
        <v>1669</v>
      </c>
      <c r="C51" s="299" t="s">
        <v>1670</v>
      </c>
      <c r="D51" s="61"/>
      <c r="E51" s="387"/>
      <c r="F51" s="54">
        <f t="shared" si="12"/>
        <v>0</v>
      </c>
      <c r="G51" s="54" t="str">
        <f t="shared" si="13"/>
        <v>No Answer</v>
      </c>
    </row>
    <row r="52" spans="1:9" ht="30" customHeight="1" x14ac:dyDescent="0.35">
      <c r="A52" s="58" t="s">
        <v>1671</v>
      </c>
      <c r="B52" s="59" t="s">
        <v>1672</v>
      </c>
      <c r="C52" s="65" t="s">
        <v>1673</v>
      </c>
      <c r="D52" s="61"/>
      <c r="E52" s="389"/>
      <c r="F52" s="54">
        <f t="shared" si="12"/>
        <v>0</v>
      </c>
      <c r="G52" s="54" t="str">
        <f t="shared" si="13"/>
        <v>No Answer</v>
      </c>
    </row>
    <row r="53" spans="1:9" ht="30" customHeight="1" x14ac:dyDescent="0.35">
      <c r="A53" s="58" t="s">
        <v>1674</v>
      </c>
      <c r="B53" s="59" t="s">
        <v>1675</v>
      </c>
      <c r="C53" s="301" t="s">
        <v>1676</v>
      </c>
      <c r="D53" s="61"/>
      <c r="E53" s="389"/>
      <c r="F53" s="54">
        <f t="shared" si="12"/>
        <v>0</v>
      </c>
      <c r="G53" s="54" t="str">
        <f t="shared" si="13"/>
        <v>No Answer</v>
      </c>
    </row>
    <row r="54" spans="1:9" ht="45" customHeight="1" x14ac:dyDescent="0.35">
      <c r="A54" s="58" t="s">
        <v>1677</v>
      </c>
      <c r="B54" s="59" t="s">
        <v>1678</v>
      </c>
      <c r="C54" s="65" t="s">
        <v>1679</v>
      </c>
      <c r="D54" s="61"/>
      <c r="E54" s="389"/>
      <c r="F54" s="54">
        <f t="shared" si="12"/>
        <v>0</v>
      </c>
      <c r="G54" s="54" t="str">
        <f t="shared" si="13"/>
        <v>No Answer</v>
      </c>
    </row>
    <row r="55" spans="1:9" ht="30" customHeight="1" x14ac:dyDescent="0.35">
      <c r="A55" s="58" t="s">
        <v>1680</v>
      </c>
      <c r="B55" s="59" t="s">
        <v>1681</v>
      </c>
      <c r="C55" s="65" t="s">
        <v>1682</v>
      </c>
      <c r="D55" s="61"/>
      <c r="E55" s="389"/>
      <c r="F55" s="54">
        <f t="shared" si="12"/>
        <v>0</v>
      </c>
      <c r="G55" s="54" t="str">
        <f t="shared" si="13"/>
        <v>No Answer</v>
      </c>
    </row>
    <row r="56" spans="1:9" ht="30" customHeight="1" x14ac:dyDescent="0.35">
      <c r="A56" s="58" t="s">
        <v>1683</v>
      </c>
      <c r="B56" s="59" t="s">
        <v>1684</v>
      </c>
      <c r="C56" s="65" t="s">
        <v>1685</v>
      </c>
      <c r="D56" s="61"/>
      <c r="E56" s="389"/>
      <c r="F56" s="54">
        <f t="shared" si="12"/>
        <v>0</v>
      </c>
      <c r="G56" s="54" t="str">
        <f t="shared" si="13"/>
        <v>No Answer</v>
      </c>
    </row>
    <row r="57" spans="1:9" ht="30" customHeight="1" x14ac:dyDescent="0.35">
      <c r="A57" s="58" t="s">
        <v>1686</v>
      </c>
      <c r="B57" s="59" t="s">
        <v>1687</v>
      </c>
      <c r="C57" s="65" t="s">
        <v>1688</v>
      </c>
      <c r="D57" s="61"/>
      <c r="E57" s="389"/>
      <c r="F57" s="54">
        <f t="shared" si="12"/>
        <v>0</v>
      </c>
      <c r="G57" s="54" t="str">
        <f t="shared" si="13"/>
        <v>No Answer</v>
      </c>
      <c r="I57" s="63"/>
    </row>
    <row r="58" spans="1:9" ht="30" customHeight="1" x14ac:dyDescent="0.35">
      <c r="A58" s="58" t="s">
        <v>1689</v>
      </c>
      <c r="B58" s="59" t="s">
        <v>1690</v>
      </c>
      <c r="C58" s="65" t="s">
        <v>1691</v>
      </c>
      <c r="D58" s="61"/>
      <c r="E58" s="389"/>
      <c r="F58" s="54">
        <f t="shared" si="12"/>
        <v>0</v>
      </c>
      <c r="G58" s="54" t="str">
        <f t="shared" si="13"/>
        <v>No Answer</v>
      </c>
      <c r="I58" s="63"/>
    </row>
    <row r="59" spans="1:9" s="63" customFormat="1" ht="30" customHeight="1" x14ac:dyDescent="0.35">
      <c r="A59" s="58" t="s">
        <v>1692</v>
      </c>
      <c r="B59" s="59" t="s">
        <v>1693</v>
      </c>
      <c r="C59" s="65" t="s">
        <v>1694</v>
      </c>
      <c r="D59" s="61"/>
      <c r="E59" s="389"/>
      <c r="F59" s="54">
        <f t="shared" si="12"/>
        <v>0</v>
      </c>
      <c r="G59" s="54" t="str">
        <f t="shared" si="13"/>
        <v>No Answer</v>
      </c>
    </row>
    <row r="60" spans="1:9" s="63" customFormat="1" ht="30" customHeight="1" x14ac:dyDescent="0.35">
      <c r="A60" s="58" t="s">
        <v>1695</v>
      </c>
      <c r="B60" s="59" t="s">
        <v>1696</v>
      </c>
      <c r="C60" s="65" t="s">
        <v>1697</v>
      </c>
      <c r="D60" s="61"/>
      <c r="E60" s="389"/>
      <c r="F60" s="54">
        <f t="shared" si="12"/>
        <v>0</v>
      </c>
      <c r="G60" s="54" t="str">
        <f t="shared" si="13"/>
        <v>No Answer</v>
      </c>
    </row>
    <row r="61" spans="1:9" s="63" customFormat="1" ht="30" customHeight="1" x14ac:dyDescent="0.35">
      <c r="A61" s="58" t="s">
        <v>1698</v>
      </c>
      <c r="B61" s="59" t="s">
        <v>1699</v>
      </c>
      <c r="C61" s="65" t="s">
        <v>1700</v>
      </c>
      <c r="D61" s="61"/>
      <c r="E61" s="389"/>
      <c r="F61" s="54">
        <f t="shared" si="12"/>
        <v>0</v>
      </c>
      <c r="G61" s="54" t="str">
        <f t="shared" si="13"/>
        <v>No Answer</v>
      </c>
    </row>
    <row r="62" spans="1:9" ht="30" customHeight="1" x14ac:dyDescent="0.35">
      <c r="A62" s="58" t="s">
        <v>1701</v>
      </c>
      <c r="B62" s="59" t="s">
        <v>1702</v>
      </c>
      <c r="C62" s="65" t="s">
        <v>1703</v>
      </c>
      <c r="D62" s="61"/>
      <c r="E62" s="389"/>
      <c r="F62" s="54">
        <f t="shared" si="12"/>
        <v>0</v>
      </c>
      <c r="G62" s="54" t="str">
        <f t="shared" si="13"/>
        <v>No Answer</v>
      </c>
      <c r="I62" s="63"/>
    </row>
    <row r="63" spans="1:9" ht="15" customHeight="1" x14ac:dyDescent="0.35">
      <c r="A63" s="73"/>
      <c r="B63" s="74"/>
      <c r="C63" s="293"/>
      <c r="D63" s="76"/>
      <c r="E63" s="77"/>
      <c r="F63" s="54"/>
      <c r="G63" s="54"/>
      <c r="I63" s="63"/>
    </row>
    <row r="64" spans="1:9" x14ac:dyDescent="0.35">
      <c r="A64" s="434" t="s">
        <v>1704</v>
      </c>
      <c r="B64" s="435"/>
      <c r="C64" s="435"/>
      <c r="D64" s="30"/>
      <c r="E64" s="30"/>
      <c r="F64" s="31"/>
      <c r="H64" s="32"/>
    </row>
    <row r="65" spans="1:8" ht="30" customHeight="1" x14ac:dyDescent="0.35">
      <c r="A65" s="33"/>
      <c r="B65" s="422" t="s">
        <v>145</v>
      </c>
      <c r="C65" s="422"/>
      <c r="D65" s="422"/>
      <c r="E65" s="33"/>
      <c r="F65" s="35"/>
      <c r="G65" s="36"/>
      <c r="H65" s="32"/>
    </row>
    <row r="66" spans="1:8" x14ac:dyDescent="0.35">
      <c r="A66" s="455" t="s">
        <v>1583</v>
      </c>
      <c r="B66" s="456"/>
      <c r="C66" s="457"/>
      <c r="D66" s="302"/>
      <c r="E66" s="302"/>
    </row>
    <row r="67" spans="1:8" s="296" customFormat="1" x14ac:dyDescent="0.35">
      <c r="A67" s="303" t="s">
        <v>105</v>
      </c>
      <c r="B67" s="304" t="s">
        <v>106</v>
      </c>
      <c r="C67" s="304" t="s">
        <v>107</v>
      </c>
      <c r="D67" s="304" t="s">
        <v>108</v>
      </c>
      <c r="E67" s="304" t="s">
        <v>109</v>
      </c>
      <c r="H67" s="297"/>
    </row>
    <row r="68" spans="1:8" ht="30" customHeight="1" x14ac:dyDescent="0.35">
      <c r="A68" s="305" t="s">
        <v>1705</v>
      </c>
      <c r="B68" s="43" t="s">
        <v>1706</v>
      </c>
      <c r="C68" s="44" t="s">
        <v>1707</v>
      </c>
      <c r="D68" s="61"/>
      <c r="E68" s="380"/>
      <c r="F68" s="54">
        <f>IF(D68="I - Included with COTS",3,IF(D68="IN - Included by UAT (no cost)",1,IF(D68="IC - Included by UAT (with cost)",0,IF(D68="N- Cannot Meet",0,))))</f>
        <v>0</v>
      </c>
      <c r="G68" s="54" t="str">
        <f>IF(D68="I - Included with COTS","I",IF(D68="IN - Included by UAT (no cost)","IN",IF(D68="IC - included by UAT (with cost)","IC",IF(D68="N- Cannot Meet","N",IF(D68=$G$1,"No Answer")))))</f>
        <v>No Answer</v>
      </c>
    </row>
    <row r="69" spans="1:8" ht="30" customHeight="1" x14ac:dyDescent="0.35">
      <c r="A69" s="305" t="s">
        <v>1708</v>
      </c>
      <c r="B69" s="43" t="s">
        <v>1709</v>
      </c>
      <c r="C69" s="44" t="s">
        <v>1710</v>
      </c>
      <c r="D69" s="61"/>
      <c r="E69" s="380"/>
      <c r="F69" s="54">
        <f t="shared" ref="F69:F77" si="14">IF(D69="I - Included with COTS",3,IF(D69="IN - Included by UAT (no cost)",1,IF(D69="IC - Included by UAT (with cost)",0,IF(D69="N- Cannot Meet",0,))))</f>
        <v>0</v>
      </c>
      <c r="G69" s="54" t="str">
        <f t="shared" ref="G69:G77" si="15">IF(D69="I - Included with COTS","I",IF(D69="IN - Included by UAT (no cost)","IN",IF(D69="IC - included by UAT (with cost)","IC",IF(D69="N- Cannot Meet","N",IF(D69=$G$1,"No Answer")))))</f>
        <v>No Answer</v>
      </c>
    </row>
    <row r="70" spans="1:8" ht="30" customHeight="1" x14ac:dyDescent="0.35">
      <c r="A70" s="305" t="s">
        <v>1711</v>
      </c>
      <c r="B70" s="43" t="s">
        <v>1712</v>
      </c>
      <c r="C70" s="44" t="s">
        <v>1713</v>
      </c>
      <c r="D70" s="61"/>
      <c r="E70" s="380"/>
      <c r="F70" s="54">
        <f t="shared" si="14"/>
        <v>0</v>
      </c>
      <c r="G70" s="54" t="str">
        <f t="shared" si="15"/>
        <v>No Answer</v>
      </c>
    </row>
    <row r="71" spans="1:8" ht="30" customHeight="1" x14ac:dyDescent="0.35">
      <c r="A71" s="305" t="s">
        <v>1714</v>
      </c>
      <c r="B71" s="43" t="s">
        <v>1715</v>
      </c>
      <c r="C71" s="44" t="s">
        <v>1716</v>
      </c>
      <c r="D71" s="61"/>
      <c r="E71" s="380"/>
      <c r="F71" s="54">
        <f t="shared" si="14"/>
        <v>0</v>
      </c>
      <c r="G71" s="54" t="str">
        <f t="shared" si="15"/>
        <v>No Answer</v>
      </c>
    </row>
    <row r="72" spans="1:8" ht="30" customHeight="1" x14ac:dyDescent="0.35">
      <c r="A72" s="305" t="s">
        <v>1717</v>
      </c>
      <c r="B72" s="43" t="s">
        <v>1718</v>
      </c>
      <c r="C72" s="44" t="s">
        <v>1719</v>
      </c>
      <c r="D72" s="61"/>
      <c r="E72" s="380"/>
      <c r="F72" s="54">
        <f t="shared" si="14"/>
        <v>0</v>
      </c>
      <c r="G72" s="54" t="str">
        <f t="shared" si="15"/>
        <v>No Answer</v>
      </c>
    </row>
    <row r="73" spans="1:8" ht="30" customHeight="1" x14ac:dyDescent="0.35">
      <c r="A73" s="305" t="s">
        <v>1720</v>
      </c>
      <c r="B73" s="42" t="s">
        <v>1721</v>
      </c>
      <c r="C73" s="306" t="s">
        <v>1722</v>
      </c>
      <c r="D73" s="61"/>
      <c r="E73" s="380"/>
      <c r="F73" s="54">
        <f t="shared" si="14"/>
        <v>0</v>
      </c>
      <c r="G73" s="54" t="str">
        <f t="shared" si="15"/>
        <v>No Answer</v>
      </c>
    </row>
    <row r="74" spans="1:8" ht="30" customHeight="1" x14ac:dyDescent="0.35">
      <c r="A74" s="305" t="s">
        <v>1723</v>
      </c>
      <c r="B74" s="42" t="s">
        <v>1724</v>
      </c>
      <c r="C74" s="44" t="s">
        <v>1725</v>
      </c>
      <c r="D74" s="61"/>
      <c r="E74" s="380"/>
      <c r="F74" s="54">
        <f t="shared" si="14"/>
        <v>0</v>
      </c>
      <c r="G74" s="54" t="str">
        <f t="shared" si="15"/>
        <v>No Answer</v>
      </c>
    </row>
    <row r="75" spans="1:8" ht="30" customHeight="1" x14ac:dyDescent="0.35">
      <c r="A75" s="305" t="s">
        <v>1726</v>
      </c>
      <c r="B75" s="42" t="s">
        <v>1727</v>
      </c>
      <c r="C75" s="44" t="s">
        <v>1728</v>
      </c>
      <c r="D75" s="61"/>
      <c r="E75" s="380"/>
      <c r="F75" s="54">
        <f t="shared" si="14"/>
        <v>0</v>
      </c>
      <c r="G75" s="54" t="str">
        <f t="shared" si="15"/>
        <v>No Answer</v>
      </c>
    </row>
    <row r="76" spans="1:8" ht="30" customHeight="1" x14ac:dyDescent="0.35">
      <c r="A76" s="305" t="s">
        <v>1729</v>
      </c>
      <c r="B76" s="42" t="s">
        <v>1730</v>
      </c>
      <c r="C76" s="44" t="s">
        <v>1731</v>
      </c>
      <c r="D76" s="61"/>
      <c r="E76" s="380"/>
      <c r="F76" s="54">
        <f t="shared" si="14"/>
        <v>0</v>
      </c>
      <c r="G76" s="54" t="str">
        <f t="shared" si="15"/>
        <v>No Answer</v>
      </c>
    </row>
    <row r="77" spans="1:8" ht="30" customHeight="1" x14ac:dyDescent="0.35">
      <c r="A77" s="305" t="s">
        <v>1732</v>
      </c>
      <c r="B77" s="59" t="s">
        <v>1733</v>
      </c>
      <c r="C77" s="65" t="s">
        <v>1734</v>
      </c>
      <c r="D77" s="61"/>
      <c r="E77" s="389"/>
      <c r="F77" s="54">
        <f t="shared" si="14"/>
        <v>0</v>
      </c>
      <c r="G77" s="54" t="str">
        <f t="shared" si="15"/>
        <v>No Answer</v>
      </c>
    </row>
    <row r="78" spans="1:8" ht="15" customHeight="1" x14ac:dyDescent="0.35">
      <c r="A78" s="307"/>
      <c r="B78" s="49"/>
      <c r="C78" s="50"/>
    </row>
    <row r="79" spans="1:8" ht="15" customHeight="1" x14ac:dyDescent="0.35">
      <c r="A79" s="455" t="s">
        <v>1735</v>
      </c>
      <c r="B79" s="456"/>
      <c r="C79" s="457"/>
      <c r="D79" s="302"/>
      <c r="E79" s="302"/>
    </row>
    <row r="80" spans="1:8" s="296" customFormat="1" x14ac:dyDescent="0.35">
      <c r="A80" s="294" t="s">
        <v>105</v>
      </c>
      <c r="B80" s="295" t="s">
        <v>106</v>
      </c>
      <c r="C80" s="295" t="s">
        <v>107</v>
      </c>
      <c r="D80" s="304" t="s">
        <v>108</v>
      </c>
      <c r="E80" s="304" t="s">
        <v>109</v>
      </c>
      <c r="H80" s="297"/>
    </row>
    <row r="81" spans="1:21" ht="30" customHeight="1" x14ac:dyDescent="0.35">
      <c r="A81" s="308" t="s">
        <v>1736</v>
      </c>
      <c r="B81" s="309" t="s">
        <v>1737</v>
      </c>
      <c r="C81" s="310" t="s">
        <v>1738</v>
      </c>
      <c r="D81" s="61"/>
      <c r="E81" s="389"/>
      <c r="F81" s="54">
        <f>IF(D81="I - Included with COTS",3,IF(D81="IN - Included by UAT (no cost)",1,IF(D81="IC - Included by UAT (with cost)",0,IF(D81="N- Cannot Meet",0,))))</f>
        <v>0</v>
      </c>
      <c r="G81" s="54" t="str">
        <f t="shared" ref="G81" si="16">IF(D81="I - Included with COTS","I",IF(D81="IN - Included by UAT (no cost)","IN",IF(D81="IC - included by UAT (with cost)","IC",IF(D81="N- Cannot Meet","N",IF(D81=$G$1,"No Answer")))))</f>
        <v>No Answer</v>
      </c>
    </row>
    <row r="82" spans="1:21" ht="30" customHeight="1" x14ac:dyDescent="0.35">
      <c r="A82" s="308" t="s">
        <v>1739</v>
      </c>
      <c r="B82" s="59" t="s">
        <v>1740</v>
      </c>
      <c r="C82" s="65" t="s">
        <v>1741</v>
      </c>
      <c r="D82" s="61"/>
      <c r="E82" s="389"/>
      <c r="F82" s="54">
        <f t="shared" ref="F82:F90" si="17">IF(D82="I - Included with COTS",3,IF(D82="IN - Included by UAT (no cost)",1,IF(D82="IC - Included by UAT (with cost)",0,IF(D82="N- Cannot Meet",0,))))</f>
        <v>0</v>
      </c>
      <c r="G82" s="54" t="str">
        <f t="shared" ref="G82:G90" si="18">IF(D82="I - Included with COTS","I",IF(D82="IN - Included by UAT (no cost)","IN",IF(D82="IC - included by UAT (with cost)","IC",IF(D82="N- Cannot Meet","N",IF(D82=$G$1,"No Answer")))))</f>
        <v>No Answer</v>
      </c>
    </row>
    <row r="83" spans="1:21" s="63" customFormat="1" ht="45" customHeight="1" x14ac:dyDescent="0.35">
      <c r="A83" s="308" t="s">
        <v>1742</v>
      </c>
      <c r="B83" s="59" t="s">
        <v>1743</v>
      </c>
      <c r="C83" s="65" t="s">
        <v>1744</v>
      </c>
      <c r="D83" s="61"/>
      <c r="E83" s="389"/>
      <c r="F83" s="54">
        <f t="shared" si="17"/>
        <v>0</v>
      </c>
      <c r="G83" s="54" t="str">
        <f t="shared" si="18"/>
        <v>No Answer</v>
      </c>
      <c r="I83" s="32"/>
      <c r="J83" s="32"/>
      <c r="K83" s="32"/>
      <c r="L83" s="32"/>
      <c r="M83" s="32"/>
      <c r="N83" s="32"/>
      <c r="O83" s="32"/>
      <c r="P83" s="32"/>
      <c r="Q83" s="32"/>
      <c r="R83" s="32"/>
      <c r="S83" s="32"/>
      <c r="T83" s="32"/>
      <c r="U83" s="32"/>
    </row>
    <row r="84" spans="1:21" s="63" customFormat="1" ht="30" customHeight="1" x14ac:dyDescent="0.35">
      <c r="A84" s="308" t="s">
        <v>1745</v>
      </c>
      <c r="B84" s="59" t="s">
        <v>1746</v>
      </c>
      <c r="C84" s="65" t="s">
        <v>1747</v>
      </c>
      <c r="D84" s="61"/>
      <c r="E84" s="389"/>
      <c r="F84" s="54">
        <f t="shared" si="17"/>
        <v>0</v>
      </c>
      <c r="G84" s="54" t="str">
        <f t="shared" si="18"/>
        <v>No Answer</v>
      </c>
      <c r="I84" s="32"/>
      <c r="J84" s="32"/>
      <c r="K84" s="32"/>
      <c r="L84" s="32"/>
      <c r="M84" s="32"/>
      <c r="N84" s="32"/>
      <c r="O84" s="32"/>
      <c r="P84" s="32"/>
      <c r="Q84" s="32"/>
      <c r="R84" s="32"/>
      <c r="S84" s="32"/>
      <c r="T84" s="32"/>
      <c r="U84" s="32"/>
    </row>
    <row r="85" spans="1:21" s="63" customFormat="1" ht="30" customHeight="1" x14ac:dyDescent="0.35">
      <c r="A85" s="308" t="s">
        <v>1748</v>
      </c>
      <c r="B85" s="59" t="s">
        <v>1749</v>
      </c>
      <c r="C85" s="65" t="s">
        <v>1750</v>
      </c>
      <c r="D85" s="61"/>
      <c r="E85" s="389"/>
      <c r="F85" s="54">
        <f t="shared" si="17"/>
        <v>0</v>
      </c>
      <c r="G85" s="54" t="str">
        <f t="shared" si="18"/>
        <v>No Answer</v>
      </c>
    </row>
    <row r="86" spans="1:21" s="63" customFormat="1" ht="30" customHeight="1" x14ac:dyDescent="0.35">
      <c r="A86" s="308" t="s">
        <v>1751</v>
      </c>
      <c r="B86" s="59" t="s">
        <v>1752</v>
      </c>
      <c r="C86" s="65" t="s">
        <v>1753</v>
      </c>
      <c r="D86" s="61"/>
      <c r="E86" s="389"/>
      <c r="F86" s="54">
        <f t="shared" si="17"/>
        <v>0</v>
      </c>
      <c r="G86" s="54" t="str">
        <f t="shared" si="18"/>
        <v>No Answer</v>
      </c>
      <c r="I86" s="32"/>
      <c r="J86" s="32"/>
      <c r="K86" s="32"/>
      <c r="L86" s="32"/>
      <c r="M86" s="32"/>
      <c r="N86" s="32"/>
      <c r="O86" s="32"/>
      <c r="P86" s="32"/>
      <c r="Q86" s="32"/>
      <c r="R86" s="32"/>
      <c r="S86" s="32"/>
      <c r="T86" s="32"/>
      <c r="U86" s="32"/>
    </row>
    <row r="87" spans="1:21" s="63" customFormat="1" ht="30" customHeight="1" x14ac:dyDescent="0.35">
      <c r="A87" s="308" t="s">
        <v>1754</v>
      </c>
      <c r="B87" s="64" t="s">
        <v>1755</v>
      </c>
      <c r="C87" s="65" t="s">
        <v>1756</v>
      </c>
      <c r="D87" s="61"/>
      <c r="E87" s="389"/>
      <c r="F87" s="54">
        <f t="shared" si="17"/>
        <v>0</v>
      </c>
      <c r="G87" s="54" t="str">
        <f t="shared" si="18"/>
        <v>No Answer</v>
      </c>
      <c r="I87" s="32"/>
      <c r="J87" s="32"/>
      <c r="K87" s="32"/>
      <c r="L87" s="32"/>
      <c r="M87" s="32"/>
      <c r="N87" s="32"/>
      <c r="O87" s="32"/>
      <c r="P87" s="32"/>
      <c r="Q87" s="32"/>
      <c r="R87" s="32"/>
      <c r="S87" s="32"/>
      <c r="T87" s="32"/>
      <c r="U87" s="32"/>
    </row>
    <row r="88" spans="1:21" s="63" customFormat="1" ht="30" customHeight="1" x14ac:dyDescent="0.35">
      <c r="A88" s="308" t="s">
        <v>1757</v>
      </c>
      <c r="B88" s="64" t="s">
        <v>1758</v>
      </c>
      <c r="C88" s="65" t="s">
        <v>1759</v>
      </c>
      <c r="D88" s="61"/>
      <c r="E88" s="389"/>
      <c r="F88" s="54">
        <f t="shared" si="17"/>
        <v>0</v>
      </c>
      <c r="G88" s="54" t="str">
        <f t="shared" si="18"/>
        <v>No Answer</v>
      </c>
      <c r="I88" s="32"/>
      <c r="J88" s="32"/>
      <c r="K88" s="32"/>
      <c r="L88" s="32"/>
      <c r="M88" s="32"/>
      <c r="N88" s="32"/>
      <c r="O88" s="32"/>
      <c r="P88" s="32"/>
      <c r="Q88" s="32"/>
      <c r="R88" s="32"/>
      <c r="S88" s="32"/>
      <c r="T88" s="32"/>
      <c r="U88" s="32"/>
    </row>
    <row r="89" spans="1:21" s="63" customFormat="1" ht="30" customHeight="1" x14ac:dyDescent="0.35">
      <c r="A89" s="308" t="s">
        <v>1760</v>
      </c>
      <c r="B89" s="59" t="s">
        <v>1761</v>
      </c>
      <c r="C89" s="65" t="s">
        <v>1762</v>
      </c>
      <c r="D89" s="61"/>
      <c r="E89" s="389"/>
      <c r="F89" s="54">
        <f t="shared" si="17"/>
        <v>0</v>
      </c>
      <c r="G89" s="54" t="str">
        <f t="shared" si="18"/>
        <v>No Answer</v>
      </c>
      <c r="I89" s="32"/>
      <c r="J89" s="32"/>
      <c r="K89" s="32"/>
      <c r="L89" s="32"/>
      <c r="M89" s="32"/>
      <c r="N89" s="32"/>
      <c r="O89" s="32"/>
      <c r="P89" s="32"/>
      <c r="Q89" s="32"/>
      <c r="R89" s="32"/>
      <c r="S89" s="32"/>
      <c r="T89" s="32"/>
      <c r="U89" s="32"/>
    </row>
    <row r="90" spans="1:21" s="63" customFormat="1" ht="30" customHeight="1" x14ac:dyDescent="0.35">
      <c r="A90" s="308" t="s">
        <v>1763</v>
      </c>
      <c r="B90" s="59" t="s">
        <v>1764</v>
      </c>
      <c r="C90" s="65" t="s">
        <v>1765</v>
      </c>
      <c r="D90" s="61"/>
      <c r="E90" s="389"/>
      <c r="F90" s="54">
        <f t="shared" si="17"/>
        <v>0</v>
      </c>
      <c r="G90" s="54" t="str">
        <f t="shared" si="18"/>
        <v>No Answer</v>
      </c>
      <c r="I90" s="32"/>
      <c r="J90" s="32"/>
      <c r="K90" s="32"/>
      <c r="L90" s="32"/>
      <c r="M90" s="32"/>
      <c r="N90" s="32"/>
      <c r="O90" s="32"/>
      <c r="P90" s="32"/>
      <c r="Q90" s="32"/>
      <c r="R90" s="32"/>
      <c r="S90" s="32"/>
      <c r="T90" s="32"/>
      <c r="U90" s="32"/>
    </row>
    <row r="91" spans="1:21" s="63" customFormat="1" ht="30" customHeight="1" x14ac:dyDescent="0.35">
      <c r="A91" s="453"/>
      <c r="B91" s="453"/>
      <c r="C91" s="453"/>
      <c r="D91" s="453"/>
      <c r="E91" s="453"/>
      <c r="F91" s="32"/>
      <c r="G91" s="32"/>
      <c r="I91" s="32"/>
      <c r="J91" s="32"/>
      <c r="K91" s="32"/>
      <c r="L91" s="32"/>
      <c r="M91" s="32"/>
      <c r="N91" s="32"/>
      <c r="O91" s="32"/>
      <c r="P91" s="32"/>
      <c r="Q91" s="32"/>
      <c r="R91" s="32"/>
      <c r="S91" s="32"/>
      <c r="T91" s="32"/>
      <c r="U91" s="32"/>
    </row>
    <row r="92" spans="1:21" s="63" customFormat="1" x14ac:dyDescent="0.35">
      <c r="A92" s="32"/>
      <c r="B92" s="32"/>
      <c r="C92" s="32"/>
      <c r="E92" s="221"/>
      <c r="F92" s="32"/>
      <c r="G92" s="32"/>
      <c r="I92" s="32"/>
      <c r="J92" s="32"/>
      <c r="K92" s="32"/>
      <c r="L92" s="32"/>
      <c r="M92" s="32"/>
      <c r="N92" s="32"/>
      <c r="O92" s="32"/>
      <c r="P92" s="32"/>
      <c r="Q92" s="32"/>
      <c r="R92" s="32"/>
      <c r="S92" s="32"/>
      <c r="T92" s="32"/>
      <c r="U92" s="32"/>
    </row>
    <row r="93" spans="1:21" s="63" customFormat="1" hidden="1" x14ac:dyDescent="0.35">
      <c r="A93" s="32"/>
      <c r="B93" s="32"/>
      <c r="C93" s="32"/>
      <c r="E93" s="80" t="s">
        <v>158</v>
      </c>
      <c r="F93" s="32"/>
      <c r="G93" s="32"/>
    </row>
    <row r="94" spans="1:21" s="63" customFormat="1" hidden="1" x14ac:dyDescent="0.35">
      <c r="A94" s="32"/>
      <c r="B94" s="32"/>
      <c r="C94" s="32"/>
      <c r="E94" s="81" t="s">
        <v>14</v>
      </c>
      <c r="F94" s="32">
        <f>COUNTIF(D4:D13, "*")</f>
        <v>0</v>
      </c>
      <c r="G94" s="32"/>
    </row>
    <row r="95" spans="1:21" s="63" customFormat="1" hidden="1" x14ac:dyDescent="0.35">
      <c r="A95" s="32"/>
      <c r="B95" s="32"/>
      <c r="C95" s="32"/>
      <c r="E95" s="81" t="s">
        <v>15</v>
      </c>
      <c r="F95" s="32">
        <f>F94*0</f>
        <v>0</v>
      </c>
      <c r="G95" s="32"/>
    </row>
    <row r="96" spans="1:21" s="63" customFormat="1" hidden="1" x14ac:dyDescent="0.35">
      <c r="A96" s="32"/>
      <c r="B96" s="32"/>
      <c r="C96" s="32"/>
      <c r="E96" s="81" t="s">
        <v>16</v>
      </c>
      <c r="F96" s="32">
        <f>SUM(F4:F13)</f>
        <v>0</v>
      </c>
      <c r="G96" s="32"/>
    </row>
    <row r="97" spans="1:21" s="63" customFormat="1" hidden="1" x14ac:dyDescent="0.35">
      <c r="A97" s="32"/>
      <c r="B97" s="32"/>
      <c r="C97" s="32"/>
      <c r="E97" s="81"/>
      <c r="F97" s="32"/>
      <c r="G97" s="32"/>
    </row>
    <row r="98" spans="1:21" s="63" customFormat="1" hidden="1" x14ac:dyDescent="0.35">
      <c r="A98" s="32"/>
      <c r="B98" s="32"/>
      <c r="C98" s="32"/>
      <c r="E98" s="80" t="s">
        <v>18</v>
      </c>
      <c r="F98" s="32">
        <f>COUNTIF(G4:G13, "IN")</f>
        <v>0</v>
      </c>
      <c r="G98" s="32">
        <f>F98*0</f>
        <v>0</v>
      </c>
    </row>
    <row r="99" spans="1:21" s="63" customFormat="1" hidden="1" x14ac:dyDescent="0.35">
      <c r="A99" s="32"/>
      <c r="B99" s="32"/>
      <c r="C99" s="32"/>
      <c r="E99" s="80" t="s">
        <v>19</v>
      </c>
      <c r="F99" s="32">
        <f>COUNTIF(G4:G13, "IC")</f>
        <v>0</v>
      </c>
      <c r="G99" s="32">
        <f>F99*-2</f>
        <v>0</v>
      </c>
    </row>
    <row r="100" spans="1:21" s="63" customFormat="1" hidden="1" x14ac:dyDescent="0.35">
      <c r="A100" s="32"/>
      <c r="B100" s="32"/>
      <c r="C100" s="32"/>
      <c r="E100" s="80" t="s">
        <v>20</v>
      </c>
      <c r="F100" s="32">
        <f>COUNTIF(G4:G13, "N")</f>
        <v>0</v>
      </c>
      <c r="G100" s="32">
        <f>F100*-5</f>
        <v>0</v>
      </c>
    </row>
    <row r="101" spans="1:21" s="63" customFormat="1" hidden="1" x14ac:dyDescent="0.35">
      <c r="A101" s="32"/>
      <c r="B101" s="32"/>
      <c r="C101" s="32"/>
      <c r="E101" s="80" t="s">
        <v>21</v>
      </c>
      <c r="F101" s="32">
        <f>COUNTIF(G4:G13,"No Answer")</f>
        <v>10</v>
      </c>
      <c r="G101" s="32">
        <f>F101*0</f>
        <v>0</v>
      </c>
    </row>
    <row r="102" spans="1:21" s="63" customFormat="1" hidden="1" x14ac:dyDescent="0.35">
      <c r="A102" s="32"/>
      <c r="B102" s="32"/>
      <c r="C102" s="32"/>
      <c r="E102" s="81"/>
      <c r="F102" s="32"/>
      <c r="G102" s="32"/>
    </row>
    <row r="103" spans="1:21" s="63" customFormat="1" hidden="1" x14ac:dyDescent="0.35">
      <c r="A103" s="32"/>
      <c r="B103" s="32"/>
      <c r="C103" s="32"/>
      <c r="E103" s="82" t="s">
        <v>159</v>
      </c>
      <c r="F103" s="83">
        <f>SUM(F98:F101)</f>
        <v>10</v>
      </c>
      <c r="G103" s="83">
        <f>SUM(G98:G101)</f>
        <v>0</v>
      </c>
    </row>
    <row r="104" spans="1:21" s="63" customFormat="1" hidden="1" x14ac:dyDescent="0.35">
      <c r="A104" s="32"/>
      <c r="B104" s="32"/>
      <c r="C104" s="32"/>
      <c r="E104" s="81"/>
      <c r="F104" s="32"/>
      <c r="G104" s="32"/>
    </row>
    <row r="105" spans="1:21" s="63" customFormat="1" hidden="1" x14ac:dyDescent="0.35">
      <c r="A105" s="32"/>
      <c r="B105" s="32"/>
      <c r="C105" s="32"/>
      <c r="E105" s="80" t="s">
        <v>160</v>
      </c>
      <c r="F105" s="32"/>
      <c r="G105" s="32"/>
    </row>
    <row r="106" spans="1:21" s="63" customFormat="1" hidden="1" x14ac:dyDescent="0.35">
      <c r="A106" s="32"/>
      <c r="B106" s="32"/>
      <c r="C106" s="32"/>
      <c r="E106" s="81" t="s">
        <v>14</v>
      </c>
      <c r="F106" s="32">
        <f>COUNT(F19:F62)</f>
        <v>39</v>
      </c>
      <c r="G106" s="32"/>
      <c r="I106" s="32"/>
      <c r="J106" s="32"/>
      <c r="K106" s="32"/>
      <c r="L106" s="32"/>
      <c r="M106" s="32"/>
      <c r="N106" s="32"/>
      <c r="O106" s="32"/>
      <c r="P106" s="32"/>
      <c r="Q106" s="32"/>
      <c r="R106" s="32"/>
      <c r="S106" s="32"/>
      <c r="T106" s="32"/>
      <c r="U106" s="32"/>
    </row>
    <row r="107" spans="1:21" s="63" customFormat="1" hidden="1" x14ac:dyDescent="0.35">
      <c r="A107" s="32"/>
      <c r="B107" s="32"/>
      <c r="C107" s="32"/>
      <c r="E107" s="81" t="s">
        <v>15</v>
      </c>
      <c r="F107" s="32">
        <f>F106*5</f>
        <v>195</v>
      </c>
      <c r="G107" s="32"/>
      <c r="I107" s="32"/>
      <c r="J107" s="32"/>
      <c r="K107" s="32"/>
      <c r="L107" s="32"/>
      <c r="M107" s="32"/>
      <c r="N107" s="32"/>
      <c r="O107" s="32"/>
      <c r="P107" s="32"/>
      <c r="Q107" s="32"/>
      <c r="R107" s="32"/>
      <c r="S107" s="32"/>
      <c r="T107" s="32"/>
      <c r="U107" s="32"/>
    </row>
    <row r="108" spans="1:21" s="63" customFormat="1" hidden="1" x14ac:dyDescent="0.35">
      <c r="A108" s="32"/>
      <c r="B108" s="32"/>
      <c r="C108" s="32"/>
      <c r="E108" s="81" t="s">
        <v>16</v>
      </c>
      <c r="F108" s="32">
        <f>SUM(F19:F62)</f>
        <v>0</v>
      </c>
      <c r="G108" s="32"/>
      <c r="I108" s="32"/>
      <c r="J108" s="32"/>
      <c r="K108" s="32"/>
      <c r="L108" s="32"/>
      <c r="M108" s="32"/>
      <c r="N108" s="32"/>
      <c r="O108" s="32"/>
      <c r="P108" s="32"/>
      <c r="Q108" s="32"/>
      <c r="R108" s="32"/>
      <c r="S108" s="32"/>
      <c r="T108" s="32"/>
      <c r="U108" s="32"/>
    </row>
    <row r="109" spans="1:21" s="63" customFormat="1" hidden="1" x14ac:dyDescent="0.35">
      <c r="A109" s="32"/>
      <c r="B109" s="32"/>
      <c r="C109" s="32"/>
      <c r="E109" s="81"/>
      <c r="F109" s="32"/>
      <c r="G109" s="32"/>
      <c r="I109" s="32"/>
      <c r="J109" s="32"/>
      <c r="K109" s="32"/>
      <c r="L109" s="32"/>
      <c r="M109" s="32"/>
      <c r="N109" s="32"/>
      <c r="O109" s="32"/>
      <c r="P109" s="32"/>
      <c r="Q109" s="32"/>
      <c r="R109" s="32"/>
      <c r="S109" s="32"/>
      <c r="T109" s="32"/>
      <c r="U109" s="32"/>
    </row>
    <row r="110" spans="1:21" s="63" customFormat="1" hidden="1" x14ac:dyDescent="0.35">
      <c r="A110" s="32"/>
      <c r="B110" s="32"/>
      <c r="C110" s="32"/>
      <c r="E110" s="80" t="s">
        <v>17</v>
      </c>
      <c r="F110" s="32">
        <f>COUNTIF(G19:G62, "I")</f>
        <v>0</v>
      </c>
      <c r="G110" s="32">
        <f>F110*5</f>
        <v>0</v>
      </c>
      <c r="I110" s="32"/>
      <c r="J110" s="32"/>
      <c r="K110" s="32"/>
      <c r="L110" s="32"/>
      <c r="M110" s="32"/>
      <c r="N110" s="32"/>
      <c r="O110" s="32"/>
      <c r="P110" s="32"/>
      <c r="Q110" s="32"/>
      <c r="R110" s="32"/>
      <c r="S110" s="32"/>
      <c r="T110" s="32"/>
      <c r="U110" s="32"/>
    </row>
    <row r="111" spans="1:21" s="63" customFormat="1" hidden="1" x14ac:dyDescent="0.35">
      <c r="A111" s="32"/>
      <c r="B111" s="32"/>
      <c r="C111" s="32"/>
      <c r="E111" s="80" t="s">
        <v>18</v>
      </c>
      <c r="F111" s="32">
        <f>COUNTIF(G19:G62, "IN")</f>
        <v>0</v>
      </c>
      <c r="G111" s="32">
        <f>F111*3</f>
        <v>0</v>
      </c>
      <c r="I111" s="32"/>
      <c r="J111" s="32"/>
      <c r="K111" s="32"/>
      <c r="L111" s="32"/>
      <c r="M111" s="32"/>
      <c r="N111" s="32"/>
      <c r="O111" s="32"/>
      <c r="P111" s="32"/>
      <c r="Q111" s="32"/>
      <c r="R111" s="32"/>
      <c r="S111" s="32"/>
      <c r="T111" s="32"/>
      <c r="U111" s="32"/>
    </row>
    <row r="112" spans="1:21" s="63" customFormat="1" hidden="1" x14ac:dyDescent="0.35">
      <c r="A112" s="32"/>
      <c r="B112" s="32"/>
      <c r="C112" s="32"/>
      <c r="E112" s="80" t="s">
        <v>19</v>
      </c>
      <c r="F112" s="32">
        <f>COUNTIF(G19:G62, "IC")</f>
        <v>0</v>
      </c>
      <c r="G112" s="32">
        <f>F112*-2</f>
        <v>0</v>
      </c>
      <c r="I112" s="32"/>
      <c r="J112" s="32"/>
      <c r="K112" s="32"/>
      <c r="L112" s="32"/>
      <c r="M112" s="32"/>
      <c r="N112" s="32"/>
      <c r="O112" s="32"/>
      <c r="P112" s="32"/>
      <c r="Q112" s="32"/>
      <c r="R112" s="32"/>
      <c r="S112" s="32"/>
      <c r="T112" s="32"/>
      <c r="U112" s="32"/>
    </row>
    <row r="113" spans="1:21" s="63" customFormat="1" hidden="1" x14ac:dyDescent="0.35">
      <c r="A113" s="32"/>
      <c r="B113" s="32"/>
      <c r="C113" s="32"/>
      <c r="E113" s="80" t="s">
        <v>20</v>
      </c>
      <c r="F113" s="32">
        <f>COUNTIF(G19:G62, "N")</f>
        <v>0</v>
      </c>
      <c r="G113" s="32">
        <f>F113*-5</f>
        <v>0</v>
      </c>
      <c r="I113" s="32"/>
      <c r="J113" s="32"/>
      <c r="K113" s="32"/>
      <c r="L113" s="32"/>
      <c r="M113" s="32"/>
      <c r="N113" s="32"/>
      <c r="O113" s="32"/>
      <c r="P113" s="32"/>
      <c r="Q113" s="32"/>
      <c r="R113" s="32"/>
      <c r="S113" s="32"/>
      <c r="T113" s="32"/>
      <c r="U113" s="32"/>
    </row>
    <row r="114" spans="1:21" s="63" customFormat="1" hidden="1" x14ac:dyDescent="0.35">
      <c r="A114" s="32"/>
      <c r="B114" s="32"/>
      <c r="C114" s="32"/>
      <c r="E114" s="80" t="s">
        <v>21</v>
      </c>
      <c r="F114" s="32">
        <f>COUNTIF(G19:G62,"No Answer")</f>
        <v>39</v>
      </c>
      <c r="G114" s="32">
        <f>F114*0</f>
        <v>0</v>
      </c>
      <c r="I114" s="32"/>
      <c r="J114" s="32"/>
      <c r="K114" s="32"/>
      <c r="L114" s="32"/>
      <c r="M114" s="32"/>
      <c r="N114" s="32"/>
      <c r="O114" s="32"/>
      <c r="P114" s="32"/>
      <c r="Q114" s="32"/>
      <c r="R114" s="32"/>
      <c r="S114" s="32"/>
      <c r="T114" s="32"/>
      <c r="U114" s="32"/>
    </row>
    <row r="115" spans="1:21" s="63" customFormat="1" hidden="1" x14ac:dyDescent="0.35">
      <c r="A115" s="32"/>
      <c r="B115" s="32"/>
      <c r="C115" s="32"/>
      <c r="E115" s="81"/>
      <c r="F115" s="32"/>
      <c r="G115" s="32"/>
      <c r="I115" s="32"/>
      <c r="J115" s="32"/>
      <c r="K115" s="32"/>
      <c r="L115" s="32"/>
      <c r="M115" s="32"/>
      <c r="N115" s="32"/>
      <c r="O115" s="32"/>
      <c r="P115" s="32"/>
      <c r="Q115" s="32"/>
      <c r="R115" s="32"/>
      <c r="S115" s="32"/>
      <c r="T115" s="32"/>
      <c r="U115" s="32"/>
    </row>
    <row r="116" spans="1:21" s="63" customFormat="1" hidden="1" x14ac:dyDescent="0.35">
      <c r="A116" s="32"/>
      <c r="B116" s="32"/>
      <c r="C116" s="32"/>
      <c r="E116" s="82" t="s">
        <v>159</v>
      </c>
      <c r="F116" s="83">
        <f>SUM(F110:F114)</f>
        <v>39</v>
      </c>
      <c r="G116" s="83">
        <f>SUM(G110:G114)</f>
        <v>0</v>
      </c>
      <c r="I116" s="32"/>
      <c r="J116" s="32"/>
      <c r="K116" s="32"/>
      <c r="L116" s="32"/>
      <c r="M116" s="32"/>
      <c r="N116" s="32"/>
      <c r="O116" s="32"/>
      <c r="P116" s="32"/>
      <c r="Q116" s="32"/>
      <c r="R116" s="32"/>
      <c r="S116" s="32"/>
      <c r="T116" s="32"/>
      <c r="U116" s="32"/>
    </row>
    <row r="117" spans="1:21" s="63" customFormat="1" hidden="1" x14ac:dyDescent="0.35">
      <c r="A117" s="32"/>
      <c r="B117" s="32"/>
      <c r="C117" s="32"/>
      <c r="E117" s="81"/>
      <c r="F117" s="32"/>
      <c r="G117" s="32"/>
      <c r="I117" s="32"/>
      <c r="J117" s="32"/>
      <c r="K117" s="32"/>
      <c r="L117" s="32"/>
      <c r="M117" s="32"/>
      <c r="N117" s="32"/>
      <c r="O117" s="32"/>
      <c r="P117" s="32"/>
      <c r="Q117" s="32"/>
      <c r="R117" s="32"/>
      <c r="S117" s="32"/>
      <c r="T117" s="32"/>
      <c r="U117" s="32"/>
    </row>
    <row r="118" spans="1:21" s="63" customFormat="1" hidden="1" x14ac:dyDescent="0.35">
      <c r="A118" s="32"/>
      <c r="B118" s="32"/>
      <c r="C118" s="32"/>
      <c r="E118" s="80" t="s">
        <v>161</v>
      </c>
      <c r="F118" s="32"/>
      <c r="G118" s="32"/>
      <c r="I118" s="32"/>
      <c r="J118" s="32"/>
      <c r="K118" s="32"/>
      <c r="L118" s="32"/>
      <c r="M118" s="32"/>
      <c r="N118" s="32"/>
      <c r="O118" s="32"/>
      <c r="P118" s="32"/>
      <c r="Q118" s="32"/>
      <c r="R118" s="32"/>
      <c r="S118" s="32"/>
      <c r="T118" s="32"/>
      <c r="U118" s="32"/>
    </row>
    <row r="119" spans="1:21" s="63" customFormat="1" hidden="1" x14ac:dyDescent="0.35">
      <c r="A119" s="32"/>
      <c r="B119" s="32"/>
      <c r="C119" s="32"/>
      <c r="E119" s="81" t="s">
        <v>14</v>
      </c>
      <c r="F119" s="32">
        <f>COUNT(F68:F90)</f>
        <v>20</v>
      </c>
      <c r="G119" s="32"/>
      <c r="I119" s="32"/>
      <c r="J119" s="32"/>
      <c r="K119" s="32"/>
      <c r="L119" s="32"/>
      <c r="M119" s="32"/>
      <c r="N119" s="32"/>
      <c r="O119" s="32"/>
      <c r="P119" s="32"/>
      <c r="Q119" s="32"/>
      <c r="R119" s="32"/>
      <c r="S119" s="32"/>
      <c r="T119" s="32"/>
      <c r="U119" s="32"/>
    </row>
    <row r="120" spans="1:21" s="63" customFormat="1" hidden="1" x14ac:dyDescent="0.35">
      <c r="A120" s="32"/>
      <c r="B120" s="32"/>
      <c r="C120" s="32"/>
      <c r="E120" s="81" t="s">
        <v>15</v>
      </c>
      <c r="F120" s="32">
        <f>F119*3</f>
        <v>60</v>
      </c>
      <c r="G120" s="32"/>
      <c r="I120" s="32"/>
      <c r="J120" s="32"/>
      <c r="K120" s="32"/>
      <c r="L120" s="32"/>
      <c r="M120" s="32"/>
      <c r="N120" s="32"/>
      <c r="O120" s="32"/>
      <c r="P120" s="32"/>
      <c r="Q120" s="32"/>
      <c r="R120" s="32"/>
      <c r="S120" s="32"/>
      <c r="T120" s="32"/>
      <c r="U120" s="32"/>
    </row>
    <row r="121" spans="1:21" s="63" customFormat="1" hidden="1" x14ac:dyDescent="0.35">
      <c r="A121" s="32"/>
      <c r="B121" s="32"/>
      <c r="C121" s="32"/>
      <c r="E121" s="81" t="s">
        <v>16</v>
      </c>
      <c r="F121" s="32">
        <f>SUM(F68:F90)</f>
        <v>0</v>
      </c>
      <c r="G121" s="32"/>
      <c r="I121" s="32"/>
      <c r="J121" s="32"/>
      <c r="K121" s="32"/>
      <c r="L121" s="32"/>
      <c r="M121" s="32"/>
      <c r="N121" s="32"/>
      <c r="O121" s="32"/>
      <c r="P121" s="32"/>
      <c r="Q121" s="32"/>
      <c r="R121" s="32"/>
      <c r="S121" s="32"/>
      <c r="T121" s="32"/>
      <c r="U121" s="32"/>
    </row>
    <row r="122" spans="1:21" s="63" customFormat="1" hidden="1" x14ac:dyDescent="0.35">
      <c r="A122" s="32"/>
      <c r="B122" s="32"/>
      <c r="C122" s="32"/>
      <c r="E122" s="81"/>
      <c r="F122" s="32"/>
      <c r="G122" s="32"/>
      <c r="I122" s="32"/>
      <c r="J122" s="32"/>
      <c r="K122" s="32"/>
      <c r="L122" s="32"/>
      <c r="M122" s="32"/>
      <c r="N122" s="32"/>
      <c r="O122" s="32"/>
      <c r="P122" s="32"/>
      <c r="Q122" s="32"/>
      <c r="R122" s="32"/>
      <c r="S122" s="32"/>
      <c r="T122" s="32"/>
      <c r="U122" s="32"/>
    </row>
    <row r="123" spans="1:21" s="63" customFormat="1" hidden="1" x14ac:dyDescent="0.35">
      <c r="A123" s="32"/>
      <c r="B123" s="32"/>
      <c r="C123" s="32"/>
      <c r="E123" s="80" t="s">
        <v>17</v>
      </c>
      <c r="F123" s="32">
        <f>COUNTIF(G68:G90, "I")</f>
        <v>0</v>
      </c>
      <c r="G123" s="32">
        <f>F123*3</f>
        <v>0</v>
      </c>
      <c r="I123" s="32"/>
      <c r="J123" s="32"/>
      <c r="K123" s="32"/>
      <c r="L123" s="32"/>
      <c r="M123" s="32"/>
      <c r="N123" s="32"/>
      <c r="O123" s="32"/>
      <c r="P123" s="32"/>
      <c r="Q123" s="32"/>
      <c r="R123" s="32"/>
      <c r="S123" s="32"/>
      <c r="T123" s="32"/>
      <c r="U123" s="32"/>
    </row>
    <row r="124" spans="1:21" s="63" customFormat="1" hidden="1" x14ac:dyDescent="0.35">
      <c r="A124" s="32"/>
      <c r="B124" s="32"/>
      <c r="C124" s="32"/>
      <c r="E124" s="80" t="s">
        <v>18</v>
      </c>
      <c r="F124" s="32">
        <f>COUNTIF(G68:G90, "IN")</f>
        <v>0</v>
      </c>
      <c r="G124" s="32">
        <f>F124*1</f>
        <v>0</v>
      </c>
      <c r="I124" s="32"/>
      <c r="J124" s="32"/>
      <c r="K124" s="32"/>
      <c r="L124" s="32"/>
      <c r="M124" s="32"/>
      <c r="N124" s="32"/>
      <c r="O124" s="32"/>
      <c r="P124" s="32"/>
      <c r="Q124" s="32"/>
      <c r="R124" s="32"/>
      <c r="S124" s="32"/>
      <c r="T124" s="32"/>
      <c r="U124" s="32"/>
    </row>
    <row r="125" spans="1:21" s="63" customFormat="1" hidden="1" x14ac:dyDescent="0.35">
      <c r="A125" s="32"/>
      <c r="B125" s="32"/>
      <c r="C125" s="32"/>
      <c r="E125" s="80" t="s">
        <v>19</v>
      </c>
      <c r="F125" s="32">
        <f>COUNTIF(G68:G90, "IC")</f>
        <v>0</v>
      </c>
      <c r="G125" s="32">
        <f>F125*0</f>
        <v>0</v>
      </c>
      <c r="I125" s="32"/>
      <c r="J125" s="32"/>
      <c r="K125" s="32"/>
      <c r="L125" s="32"/>
      <c r="M125" s="32"/>
      <c r="N125" s="32"/>
      <c r="O125" s="32"/>
      <c r="P125" s="32"/>
      <c r="Q125" s="32"/>
      <c r="R125" s="32"/>
      <c r="S125" s="32"/>
      <c r="T125" s="32"/>
      <c r="U125" s="32"/>
    </row>
    <row r="126" spans="1:21" s="63" customFormat="1" hidden="1" x14ac:dyDescent="0.35">
      <c r="A126" s="32"/>
      <c r="B126" s="32"/>
      <c r="C126" s="32"/>
      <c r="E126" s="80" t="s">
        <v>20</v>
      </c>
      <c r="F126" s="32">
        <f>COUNTIF(G68:G90, "N")</f>
        <v>0</v>
      </c>
      <c r="G126" s="32">
        <f>F126*0</f>
        <v>0</v>
      </c>
      <c r="I126" s="32"/>
      <c r="J126" s="32"/>
      <c r="K126" s="32"/>
      <c r="L126" s="32"/>
      <c r="M126" s="32"/>
      <c r="N126" s="32"/>
      <c r="O126" s="32"/>
      <c r="P126" s="32"/>
      <c r="Q126" s="32"/>
      <c r="R126" s="32"/>
      <c r="S126" s="32"/>
      <c r="T126" s="32"/>
      <c r="U126" s="32"/>
    </row>
    <row r="127" spans="1:21" s="63" customFormat="1" hidden="1" x14ac:dyDescent="0.35">
      <c r="A127" s="32"/>
      <c r="B127" s="32"/>
      <c r="C127" s="32"/>
      <c r="E127" s="80" t="s">
        <v>21</v>
      </c>
      <c r="F127" s="32">
        <f>COUNTIF(G68:G90,"No Answer")</f>
        <v>20</v>
      </c>
      <c r="G127" s="32">
        <f>F127*0</f>
        <v>0</v>
      </c>
      <c r="I127" s="32"/>
      <c r="J127" s="32"/>
      <c r="K127" s="32"/>
      <c r="L127" s="32"/>
      <c r="M127" s="32"/>
      <c r="N127" s="32"/>
      <c r="O127" s="32"/>
      <c r="P127" s="32"/>
      <c r="Q127" s="32"/>
      <c r="R127" s="32"/>
      <c r="S127" s="32"/>
      <c r="T127" s="32"/>
      <c r="U127" s="32"/>
    </row>
    <row r="128" spans="1:21" s="63" customFormat="1" hidden="1" x14ac:dyDescent="0.35">
      <c r="A128" s="32"/>
      <c r="B128" s="32"/>
      <c r="C128" s="32"/>
      <c r="E128" s="81"/>
      <c r="F128" s="32"/>
      <c r="G128" s="32"/>
      <c r="I128" s="32"/>
      <c r="J128" s="32"/>
      <c r="K128" s="32"/>
      <c r="L128" s="32"/>
      <c r="M128" s="32"/>
      <c r="N128" s="32"/>
      <c r="O128" s="32"/>
      <c r="P128" s="32"/>
      <c r="Q128" s="32"/>
      <c r="R128" s="32"/>
      <c r="S128" s="32"/>
      <c r="T128" s="32"/>
      <c r="U128" s="32"/>
    </row>
    <row r="129" spans="1:21" s="63" customFormat="1" hidden="1" x14ac:dyDescent="0.35">
      <c r="A129" s="32"/>
      <c r="B129" s="32"/>
      <c r="C129" s="32"/>
      <c r="E129" s="82" t="s">
        <v>159</v>
      </c>
      <c r="F129" s="83">
        <f>SUM(F123:F127)</f>
        <v>20</v>
      </c>
      <c r="G129" s="83">
        <f>SUM(G123:G127)</f>
        <v>0</v>
      </c>
      <c r="I129" s="32"/>
      <c r="J129" s="32"/>
      <c r="K129" s="32"/>
      <c r="L129" s="32"/>
      <c r="M129" s="32"/>
      <c r="N129" s="32"/>
      <c r="O129" s="32"/>
      <c r="P129" s="32"/>
      <c r="Q129" s="32"/>
      <c r="R129" s="32"/>
      <c r="S129" s="32"/>
      <c r="T129" s="32"/>
      <c r="U129" s="32"/>
    </row>
    <row r="130" spans="1:21" hidden="1" x14ac:dyDescent="0.35"/>
  </sheetData>
  <sheetProtection algorithmName="SHA-512" hashValue="z1m8XxAaWmn7EOBvmcaw1CoI3SgxlRVJ9jTO3dq/b5ItAuAClbYSAUHt+P5VuwdZVH7T1DKHtUsKms515mIQZg==" saltValue="zB/xsn03/AsUP6XqqW3ngQ==" spinCount="100000" sheet="1" selectLockedCells="1"/>
  <protectedRanges>
    <protectedRange sqref="D45:E45" name="Range3_1"/>
    <protectedRange sqref="A4:E13" name="Range2"/>
    <protectedRange sqref="E68:E77" name="Range3"/>
  </protectedRanges>
  <mergeCells count="12">
    <mergeCell ref="A91:E91"/>
    <mergeCell ref="A15:C15"/>
    <mergeCell ref="B16:D16"/>
    <mergeCell ref="A17:E17"/>
    <mergeCell ref="A1:E1"/>
    <mergeCell ref="B14:D14"/>
    <mergeCell ref="B2:D2"/>
    <mergeCell ref="A33:C33"/>
    <mergeCell ref="A64:C64"/>
    <mergeCell ref="B65:D65"/>
    <mergeCell ref="A66:C66"/>
    <mergeCell ref="A79:C79"/>
  </mergeCells>
  <phoneticPr fontId="48" type="noConversion"/>
  <dataValidations count="1">
    <dataValidation type="list" showInputMessage="1" showErrorMessage="1" sqref="D64 D17 D15 D78" xr:uid="{04EB5167-057B-4BAE-B367-5F35CAA0C7EC}">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B0EA636-1CCB-4C81-BED2-76D21278136D}">
          <x14:formula1>
            <xm:f>'Summary Sheet'!$A$231:$A$235</xm:f>
          </x14:formula1>
          <xm:sqref>D34:D43 D81:D90 D68:D77 D47:D62 D19:D25 D27:D32</xm:sqref>
        </x14:dataValidation>
        <x14:dataValidation type="list" allowBlank="1" showInputMessage="1" showErrorMessage="1" xr:uid="{7472DAB5-7E90-4FEE-A3EF-9071D7E336F7}">
          <x14:formula1>
            <xm:f>'Summary Sheet'!$A$237:$A$240</xm:f>
          </x14:formula1>
          <xm:sqref>D4:D13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675A-7955-4DA4-989D-1E2AD7E57F17}">
  <dimension ref="A1:K425"/>
  <sheetViews>
    <sheetView topLeftCell="B8" zoomScale="110" zoomScaleNormal="110" workbookViewId="0">
      <selection activeCell="D11" sqref="D11"/>
    </sheetView>
  </sheetViews>
  <sheetFormatPr defaultColWidth="7" defaultRowHeight="14.5" x14ac:dyDescent="0.35"/>
  <cols>
    <col min="1" max="1" width="8.81640625" style="242" customWidth="1"/>
    <col min="2" max="2" width="32.81640625" style="40" customWidth="1"/>
    <col min="3" max="3" width="60.81640625" style="40" customWidth="1"/>
    <col min="4" max="4" width="26.81640625" style="201" customWidth="1"/>
    <col min="5" max="5" width="35.81640625" style="40" customWidth="1"/>
    <col min="6" max="7" width="19.54296875" style="40" hidden="1" customWidth="1"/>
    <col min="8" max="8" width="7" style="40" hidden="1" customWidth="1"/>
    <col min="9" max="9" width="19" style="40" customWidth="1"/>
    <col min="10" max="16384" width="7" style="40"/>
  </cols>
  <sheetData>
    <row r="1" spans="1:11" s="28" customFormat="1" ht="15" customHeight="1" x14ac:dyDescent="0.35">
      <c r="A1" s="436" t="s">
        <v>1766</v>
      </c>
      <c r="B1" s="436"/>
      <c r="C1" s="436"/>
      <c r="D1" s="436"/>
      <c r="E1" s="436"/>
      <c r="F1" s="27"/>
    </row>
    <row r="2" spans="1:11" s="28" customFormat="1" ht="15" customHeight="1" x14ac:dyDescent="0.35">
      <c r="A2" s="223"/>
      <c r="B2" s="223"/>
      <c r="C2" s="223"/>
      <c r="D2" s="223"/>
      <c r="E2" s="223"/>
      <c r="F2" s="27"/>
    </row>
    <row r="3" spans="1:11" s="32" customFormat="1" x14ac:dyDescent="0.35">
      <c r="A3" s="434" t="s">
        <v>1767</v>
      </c>
      <c r="B3" s="435"/>
      <c r="C3" s="435"/>
      <c r="D3" s="30"/>
      <c r="E3" s="30"/>
      <c r="F3" s="31"/>
    </row>
    <row r="4" spans="1:11" s="32" customFormat="1" ht="30" customHeight="1" x14ac:dyDescent="0.35">
      <c r="A4" s="33"/>
      <c r="B4" s="422" t="s">
        <v>145</v>
      </c>
      <c r="C4" s="422"/>
      <c r="D4" s="422"/>
      <c r="E4" s="33"/>
      <c r="F4" s="35"/>
      <c r="G4" s="36"/>
    </row>
    <row r="5" spans="1:11" s="32" customFormat="1" x14ac:dyDescent="0.35">
      <c r="A5" s="455" t="s">
        <v>1768</v>
      </c>
      <c r="B5" s="456"/>
      <c r="C5" s="456"/>
      <c r="D5" s="456"/>
      <c r="E5" s="456"/>
      <c r="H5" s="63"/>
    </row>
    <row r="6" spans="1:11" s="296" customFormat="1" x14ac:dyDescent="0.35">
      <c r="A6" s="303" t="s">
        <v>105</v>
      </c>
      <c r="B6" s="304" t="s">
        <v>106</v>
      </c>
      <c r="C6" s="304" t="s">
        <v>107</v>
      </c>
      <c r="D6" s="304" t="s">
        <v>108</v>
      </c>
      <c r="E6" s="304" t="s">
        <v>109</v>
      </c>
      <c r="H6" s="297"/>
      <c r="I6" s="311"/>
    </row>
    <row r="7" spans="1:11" ht="30" customHeight="1" x14ac:dyDescent="0.35">
      <c r="A7" s="312" t="s">
        <v>1769</v>
      </c>
      <c r="B7" s="313" t="s">
        <v>1770</v>
      </c>
      <c r="C7" s="314" t="s">
        <v>1771</v>
      </c>
      <c r="D7" s="61"/>
      <c r="E7" s="389"/>
      <c r="F7" s="54">
        <f>IF(D7="I - Included with COTS",3,IF(D7="IN - Included by UAT (no cost)",1,IF(D7="IC - Included by UAT (with cost)",0,IF(D7="N- Cannot Meet",0,))))</f>
        <v>0</v>
      </c>
      <c r="G7" s="54" t="str">
        <f t="shared" ref="G7:G16" si="0">IF(D7="I - Included with COTS","I",IF(D7="IN - Included by UAT (no cost)","IN",IF(D7="IC - included by UAT (with cost)","IC",IF(D7="N- Cannot Meet","N",IF(D7=$G$1,"No Answer")))))</f>
        <v>No Answer</v>
      </c>
    </row>
    <row r="8" spans="1:11" ht="30" customHeight="1" x14ac:dyDescent="0.35">
      <c r="A8" s="312" t="s">
        <v>1772</v>
      </c>
      <c r="B8" s="59" t="s">
        <v>1773</v>
      </c>
      <c r="C8" s="60" t="s">
        <v>1774</v>
      </c>
      <c r="D8" s="61"/>
      <c r="E8" s="389"/>
      <c r="F8" s="54">
        <f t="shared" ref="F8:F16" si="1">IF(D8="I - Included with COTS",3,IF(D8="IN - Included by UAT (no cost)",1,IF(D8="IC - Included by UAT (with cost)",0,IF(D8="N- Cannot Meet",0,))))</f>
        <v>0</v>
      </c>
      <c r="G8" s="54" t="str">
        <f t="shared" si="0"/>
        <v>No Answer</v>
      </c>
    </row>
    <row r="9" spans="1:11" ht="30" customHeight="1" x14ac:dyDescent="0.35">
      <c r="A9" s="312" t="s">
        <v>1775</v>
      </c>
      <c r="B9" s="59" t="s">
        <v>1776</v>
      </c>
      <c r="C9" s="60" t="s">
        <v>1777</v>
      </c>
      <c r="D9" s="61"/>
      <c r="E9" s="389"/>
      <c r="F9" s="54">
        <f t="shared" si="1"/>
        <v>0</v>
      </c>
      <c r="G9" s="54" t="str">
        <f t="shared" si="0"/>
        <v>No Answer</v>
      </c>
      <c r="H9" s="168"/>
      <c r="I9" s="315"/>
      <c r="J9" s="316"/>
      <c r="K9" s="315"/>
    </row>
    <row r="10" spans="1:11" ht="30" customHeight="1" x14ac:dyDescent="0.35">
      <c r="A10" s="312" t="s">
        <v>1778</v>
      </c>
      <c r="B10" s="59" t="s">
        <v>1779</v>
      </c>
      <c r="C10" s="60" t="s">
        <v>1780</v>
      </c>
      <c r="D10" s="61"/>
      <c r="E10" s="389"/>
      <c r="F10" s="54">
        <f t="shared" si="1"/>
        <v>0</v>
      </c>
      <c r="G10" s="54" t="str">
        <f t="shared" si="0"/>
        <v>No Answer</v>
      </c>
    </row>
    <row r="11" spans="1:11" ht="30" customHeight="1" x14ac:dyDescent="0.35">
      <c r="A11" s="312" t="s">
        <v>1781</v>
      </c>
      <c r="B11" s="59" t="s">
        <v>1782</v>
      </c>
      <c r="C11" s="60" t="s">
        <v>1783</v>
      </c>
      <c r="D11" s="61"/>
      <c r="E11" s="389"/>
      <c r="F11" s="54">
        <f t="shared" si="1"/>
        <v>0</v>
      </c>
      <c r="G11" s="54" t="str">
        <f t="shared" si="0"/>
        <v>No Answer</v>
      </c>
    </row>
    <row r="12" spans="1:11" ht="30" customHeight="1" x14ac:dyDescent="0.35">
      <c r="A12" s="312" t="s">
        <v>1784</v>
      </c>
      <c r="B12" s="59" t="s">
        <v>1785</v>
      </c>
      <c r="C12" s="60" t="s">
        <v>1786</v>
      </c>
      <c r="D12" s="61"/>
      <c r="E12" s="389"/>
      <c r="F12" s="54">
        <f t="shared" si="1"/>
        <v>0</v>
      </c>
      <c r="G12" s="54" t="str">
        <f t="shared" si="0"/>
        <v>No Answer</v>
      </c>
      <c r="H12" s="315"/>
    </row>
    <row r="13" spans="1:11" ht="30" customHeight="1" x14ac:dyDescent="0.35">
      <c r="A13" s="312" t="s">
        <v>1787</v>
      </c>
      <c r="B13" s="59" t="s">
        <v>1788</v>
      </c>
      <c r="C13" s="60" t="s">
        <v>1789</v>
      </c>
      <c r="D13" s="61"/>
      <c r="E13" s="389"/>
      <c r="F13" s="54">
        <f>IF(D13="I - Included with COTS",3,IF(D13="IN - Included by UAT (no cost)",1,IF(D13="IC - Included by UAT (with cost)",0,IF(D13="N- Cannot Meet",0,))))</f>
        <v>0</v>
      </c>
      <c r="G13" s="54" t="str">
        <f>IF(D13="I - Included with COTS","I",IF(D13="IN - Included by UAT (no cost)","IN",IF(D13="IC - included by UAT (with cost)","IC",IF(D13="N- Cannot Meet","N",IF(D13=$G$1,"No Answer")))))</f>
        <v>No Answer</v>
      </c>
      <c r="H13" s="315"/>
    </row>
    <row r="14" spans="1:11" ht="30" customHeight="1" x14ac:dyDescent="0.35">
      <c r="A14" s="312" t="s">
        <v>1790</v>
      </c>
      <c r="B14" s="59" t="s">
        <v>1791</v>
      </c>
      <c r="C14" s="60" t="s">
        <v>1792</v>
      </c>
      <c r="D14" s="61"/>
      <c r="E14" s="389"/>
      <c r="F14" s="54">
        <f>IF(D14="I - Included with COTS",3,IF(D14="IN - Included by UAT (no cost)",1,IF(D14="IC - Included by UAT (with cost)",0,IF(D14="N- Cannot Meet",0,))))</f>
        <v>0</v>
      </c>
      <c r="G14" s="54" t="str">
        <f>IF(D14="I - Included with COTS","I",IF(D14="IN - Included by UAT (no cost)","IN",IF(D14="IC - included by UAT (with cost)","IC",IF(D14="N- Cannot Meet","N",IF(D14=$G$1,"No Answer")))))</f>
        <v>No Answer</v>
      </c>
      <c r="H14" s="315"/>
    </row>
    <row r="15" spans="1:11" ht="30" customHeight="1" x14ac:dyDescent="0.35">
      <c r="A15" s="312" t="s">
        <v>1793</v>
      </c>
      <c r="B15" s="313" t="s">
        <v>1794</v>
      </c>
      <c r="C15" s="314" t="s">
        <v>1795</v>
      </c>
      <c r="D15" s="61"/>
      <c r="E15" s="389"/>
      <c r="F15" s="54">
        <f t="shared" si="1"/>
        <v>0</v>
      </c>
      <c r="G15" s="54" t="str">
        <f t="shared" si="0"/>
        <v>No Answer</v>
      </c>
    </row>
    <row r="16" spans="1:11" ht="30" customHeight="1" x14ac:dyDescent="0.35">
      <c r="A16" s="312" t="s">
        <v>1796</v>
      </c>
      <c r="B16" s="313" t="s">
        <v>1797</v>
      </c>
      <c r="C16" s="314" t="s">
        <v>1798</v>
      </c>
      <c r="D16" s="61"/>
      <c r="E16" s="389"/>
      <c r="F16" s="54">
        <f t="shared" si="1"/>
        <v>0</v>
      </c>
      <c r="G16" s="54" t="str">
        <f t="shared" si="0"/>
        <v>No Answer</v>
      </c>
    </row>
    <row r="17" spans="5:7" ht="30" customHeight="1" x14ac:dyDescent="0.35"/>
    <row r="18" spans="5:7" ht="15" hidden="1" customHeight="1" x14ac:dyDescent="0.35"/>
    <row r="19" spans="5:7" hidden="1" x14ac:dyDescent="0.35">
      <c r="E19" s="80" t="s">
        <v>161</v>
      </c>
      <c r="F19" s="32"/>
      <c r="G19" s="32"/>
    </row>
    <row r="20" spans="5:7" hidden="1" x14ac:dyDescent="0.35">
      <c r="E20" s="81" t="s">
        <v>14</v>
      </c>
      <c r="F20" s="32">
        <f>COUNT(F7:F16)</f>
        <v>10</v>
      </c>
      <c r="G20" s="32"/>
    </row>
    <row r="21" spans="5:7" hidden="1" x14ac:dyDescent="0.35">
      <c r="E21" s="81" t="s">
        <v>15</v>
      </c>
      <c r="F21" s="32">
        <f>F20*3</f>
        <v>30</v>
      </c>
      <c r="G21" s="32"/>
    </row>
    <row r="22" spans="5:7" hidden="1" x14ac:dyDescent="0.35">
      <c r="E22" s="81" t="s">
        <v>16</v>
      </c>
      <c r="F22" s="32">
        <f>SUM(F7:F16)</f>
        <v>0</v>
      </c>
      <c r="G22" s="32"/>
    </row>
    <row r="23" spans="5:7" hidden="1" x14ac:dyDescent="0.35">
      <c r="E23" s="81"/>
      <c r="F23" s="32"/>
      <c r="G23" s="32"/>
    </row>
    <row r="24" spans="5:7" hidden="1" x14ac:dyDescent="0.35">
      <c r="E24" s="80" t="s">
        <v>17</v>
      </c>
      <c r="F24" s="32">
        <f>COUNTIF(G7:G16, "I")</f>
        <v>0</v>
      </c>
      <c r="G24" s="32">
        <f>F24*3</f>
        <v>0</v>
      </c>
    </row>
    <row r="25" spans="5:7" hidden="1" x14ac:dyDescent="0.35">
      <c r="E25" s="80" t="s">
        <v>18</v>
      </c>
      <c r="F25" s="32">
        <f>COUNTIF(G7:G16, "IN")</f>
        <v>0</v>
      </c>
      <c r="G25" s="32">
        <f>F25*1</f>
        <v>0</v>
      </c>
    </row>
    <row r="26" spans="5:7" hidden="1" x14ac:dyDescent="0.35">
      <c r="E26" s="80" t="s">
        <v>19</v>
      </c>
      <c r="F26" s="32">
        <f>COUNTIF(G7:G16, "IC")</f>
        <v>0</v>
      </c>
      <c r="G26" s="32">
        <f>F26*0</f>
        <v>0</v>
      </c>
    </row>
    <row r="27" spans="5:7" hidden="1" x14ac:dyDescent="0.35">
      <c r="E27" s="80" t="s">
        <v>20</v>
      </c>
      <c r="F27" s="32">
        <f>COUNTIF(G7:G16, "N")</f>
        <v>0</v>
      </c>
      <c r="G27" s="32">
        <f>F27*0</f>
        <v>0</v>
      </c>
    </row>
    <row r="28" spans="5:7" hidden="1" x14ac:dyDescent="0.35">
      <c r="E28" s="80" t="s">
        <v>21</v>
      </c>
      <c r="F28" s="32">
        <f>COUNTIF(G7:G16,"No Answer")</f>
        <v>10</v>
      </c>
      <c r="G28" s="32">
        <f>F28*0</f>
        <v>0</v>
      </c>
    </row>
    <row r="29" spans="5:7" hidden="1" x14ac:dyDescent="0.35">
      <c r="E29" s="81"/>
      <c r="F29" s="32"/>
      <c r="G29" s="32"/>
    </row>
    <row r="30" spans="5:7" hidden="1" x14ac:dyDescent="0.35">
      <c r="E30" s="82" t="s">
        <v>159</v>
      </c>
      <c r="F30" s="83">
        <f>SUM(F24:F28)</f>
        <v>10</v>
      </c>
      <c r="G30" s="83">
        <f>SUM(G24:G28)</f>
        <v>0</v>
      </c>
    </row>
    <row r="425" spans="1:11" s="201" customFormat="1" x14ac:dyDescent="0.35">
      <c r="A425" s="242"/>
      <c r="B425" s="40"/>
      <c r="C425" s="300"/>
      <c r="E425" s="40"/>
      <c r="F425" s="40"/>
      <c r="G425" s="40"/>
      <c r="H425" s="40"/>
      <c r="I425" s="40"/>
      <c r="J425" s="40"/>
      <c r="K425" s="40"/>
    </row>
  </sheetData>
  <sheetProtection algorithmName="SHA-512" hashValue="YUxfrqSEdykG5wMyaKVcGHUF75OcGzUiGCN9XBsd6JV8omkW/wBPq51iyZvJ/IFeBT73DnDIQcrIGRWlzjqbZg==" saltValue="xRc5AEzDlnqcHlmcVmAtLQ==" spinCount="100000" sheet="1" objects="1" scenarios="1"/>
  <mergeCells count="4">
    <mergeCell ref="A1:E1"/>
    <mergeCell ref="A3:C3"/>
    <mergeCell ref="B4:D4"/>
    <mergeCell ref="A5:E5"/>
  </mergeCells>
  <phoneticPr fontId="48" type="noConversion"/>
  <dataValidations count="1">
    <dataValidation type="list" showInputMessage="1" showErrorMessage="1" sqref="D3" xr:uid="{F48E5F6C-29C3-4F9C-9483-4331616EAE76}">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3645B50-7455-48CB-A050-1339578AC652}">
          <x14:formula1>
            <xm:f>'Summary Sheet'!$A$231:$A$235</xm:f>
          </x14:formula1>
          <xm:sqref>D7:D16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ED41-9747-47BC-8EF7-3412A654B022}">
  <dimension ref="A1:A16"/>
  <sheetViews>
    <sheetView workbookViewId="0">
      <selection activeCell="A29" sqref="A29"/>
    </sheetView>
  </sheetViews>
  <sheetFormatPr defaultRowHeight="15" customHeight="1" x14ac:dyDescent="0.35"/>
  <cols>
    <col min="1" max="1" width="48.81640625" customWidth="1"/>
  </cols>
  <sheetData>
    <row r="1" spans="1:1" ht="15" customHeight="1" x14ac:dyDescent="0.35">
      <c r="A1" s="23" t="s">
        <v>89</v>
      </c>
    </row>
    <row r="2" spans="1:1" ht="15" customHeight="1" x14ac:dyDescent="0.35">
      <c r="A2" t="s">
        <v>90</v>
      </c>
    </row>
    <row r="3" spans="1:1" ht="15" customHeight="1" x14ac:dyDescent="0.35">
      <c r="A3" t="s">
        <v>91</v>
      </c>
    </row>
    <row r="4" spans="1:1" ht="15" customHeight="1" x14ac:dyDescent="0.35">
      <c r="A4" t="s">
        <v>92</v>
      </c>
    </row>
    <row r="6" spans="1:1" ht="15" customHeight="1" x14ac:dyDescent="0.35">
      <c r="A6" s="23" t="s">
        <v>93</v>
      </c>
    </row>
    <row r="7" spans="1:1" ht="15" customHeight="1" x14ac:dyDescent="0.35">
      <c r="A7" t="s">
        <v>94</v>
      </c>
    </row>
    <row r="8" spans="1:1" ht="15" customHeight="1" x14ac:dyDescent="0.35">
      <c r="A8" t="s">
        <v>95</v>
      </c>
    </row>
    <row r="9" spans="1:1" ht="15" customHeight="1" x14ac:dyDescent="0.35">
      <c r="A9" t="s">
        <v>96</v>
      </c>
    </row>
    <row r="10" spans="1:1" ht="15" customHeight="1" x14ac:dyDescent="0.35">
      <c r="A10" t="s">
        <v>97</v>
      </c>
    </row>
    <row r="12" spans="1:1" ht="15" customHeight="1" x14ac:dyDescent="0.35">
      <c r="A12" s="23" t="s">
        <v>98</v>
      </c>
    </row>
    <row r="13" spans="1:1" ht="15" customHeight="1" x14ac:dyDescent="0.35">
      <c r="A13" t="s">
        <v>99</v>
      </c>
    </row>
    <row r="14" spans="1:1" ht="15" customHeight="1" x14ac:dyDescent="0.35">
      <c r="A14" t="s">
        <v>100</v>
      </c>
    </row>
    <row r="15" spans="1:1" ht="15" customHeight="1" x14ac:dyDescent="0.35">
      <c r="A15" t="s">
        <v>101</v>
      </c>
    </row>
    <row r="16" spans="1:1" ht="15" customHeight="1" x14ac:dyDescent="0.35">
      <c r="A16" t="s">
        <v>102</v>
      </c>
    </row>
  </sheetData>
  <sheetProtection algorithmName="SHA-512" hashValue="Ck1O8ErLct3ic6uwFQVWgVLSTk4vf5EsdrOdwsLt9eKPuPPUKvyF7yfURCI/EMT/ACaQmzB1mi4vBrTU2oKciw==" saltValue="jyjP1fUGbHDWvFwyLbgpww=="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CB51-2F3B-4F73-BC0E-75C83BAB8142}">
  <dimension ref="A1:H49"/>
  <sheetViews>
    <sheetView topLeftCell="A15" zoomScale="91" zoomScaleNormal="120" workbookViewId="0">
      <selection activeCell="D20" sqref="D20"/>
    </sheetView>
  </sheetViews>
  <sheetFormatPr defaultColWidth="9.1796875" defaultRowHeight="14.5" x14ac:dyDescent="0.35"/>
  <cols>
    <col min="1" max="1" width="8.81640625" style="148" customWidth="1"/>
    <col min="2" max="2" width="32.81640625" style="32" customWidth="1"/>
    <col min="3" max="3" width="60.81640625" style="32" customWidth="1"/>
    <col min="4" max="4" width="26.81640625" style="63" customWidth="1"/>
    <col min="5" max="5" width="35.81640625" style="81" customWidth="1"/>
    <col min="6" max="7" width="16.54296875" style="32" hidden="1" customWidth="1"/>
    <col min="8" max="8" width="8.54296875" style="32" customWidth="1"/>
    <col min="9" max="9" width="30.54296875" style="32" customWidth="1"/>
    <col min="10" max="16384" width="9.1796875" style="32"/>
  </cols>
  <sheetData>
    <row r="1" spans="1:8" s="28" customFormat="1" ht="15" customHeight="1" x14ac:dyDescent="0.35">
      <c r="A1" s="436" t="s">
        <v>1799</v>
      </c>
      <c r="B1" s="436"/>
      <c r="C1" s="436"/>
      <c r="D1" s="436"/>
      <c r="E1" s="436"/>
      <c r="F1" s="27"/>
    </row>
    <row r="2" spans="1:8" s="89" customFormat="1" ht="30" customHeight="1" x14ac:dyDescent="0.35">
      <c r="A2" s="90"/>
      <c r="B2" s="424" t="s">
        <v>1800</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ht="15" customHeight="1" x14ac:dyDescent="0.35">
      <c r="A14" s="33"/>
      <c r="B14" s="422"/>
      <c r="C14" s="422"/>
      <c r="D14" s="422"/>
      <c r="E14" s="33"/>
      <c r="F14" s="35"/>
      <c r="G14" s="36"/>
    </row>
    <row r="15" spans="1:8" ht="15" customHeight="1" x14ac:dyDescent="0.35">
      <c r="A15" s="434" t="s">
        <v>1801</v>
      </c>
      <c r="B15" s="435"/>
      <c r="C15" s="435"/>
      <c r="D15" s="30"/>
      <c r="E15" s="30"/>
      <c r="F15" s="31"/>
    </row>
    <row r="16" spans="1:8" ht="30" customHeight="1" x14ac:dyDescent="0.35">
      <c r="A16" s="33"/>
      <c r="B16" s="422" t="s">
        <v>111</v>
      </c>
      <c r="C16" s="422"/>
      <c r="D16" s="422"/>
      <c r="E16" s="33"/>
      <c r="F16" s="35"/>
      <c r="G16" s="36"/>
    </row>
    <row r="17" spans="1:8" ht="15" customHeight="1" x14ac:dyDescent="0.35">
      <c r="A17" s="442" t="s">
        <v>1802</v>
      </c>
      <c r="B17" s="443"/>
      <c r="C17" s="443"/>
      <c r="D17" s="443"/>
      <c r="E17" s="443"/>
      <c r="F17" s="31"/>
    </row>
    <row r="18" spans="1:8" customFormat="1" x14ac:dyDescent="0.35">
      <c r="A18" s="55" t="s">
        <v>105</v>
      </c>
      <c r="B18" s="56" t="s">
        <v>106</v>
      </c>
      <c r="C18" s="55" t="s">
        <v>107</v>
      </c>
      <c r="D18" s="93" t="s">
        <v>108</v>
      </c>
      <c r="E18" s="94" t="s">
        <v>109</v>
      </c>
      <c r="H18" s="95"/>
    </row>
    <row r="19" spans="1:8" ht="30" customHeight="1" x14ac:dyDescent="0.35">
      <c r="A19" s="58" t="s">
        <v>1803</v>
      </c>
      <c r="B19" s="317" t="s">
        <v>1804</v>
      </c>
      <c r="C19" s="60" t="s">
        <v>1805</v>
      </c>
      <c r="D19" s="61"/>
      <c r="E19" s="389"/>
      <c r="F19" s="54">
        <f>IF(D19="I - Included with COTS",5,IF(D19="IN - Included by UAT (no cost)",3,IF(D19="IC - Included by UAT (with cost)",-2,IF(D19="N- Cannot Meet",-5,))))</f>
        <v>0</v>
      </c>
      <c r="G19" s="54" t="str">
        <f>IF(D19="I - Included with COTS","I",IF(D19="IN - Included by UAT (no cost)","IN",IF(D19="IC - included by UAT (with cost)","IC",IF(D19="N- Cannot Meet","N",IF(D19=$G$1,"No Answer")))))</f>
        <v>No Answer</v>
      </c>
    </row>
    <row r="20" spans="1:8" ht="30" customHeight="1" x14ac:dyDescent="0.35">
      <c r="A20" s="58" t="s">
        <v>1806</v>
      </c>
      <c r="B20" s="59" t="s">
        <v>1807</v>
      </c>
      <c r="C20" s="65" t="s">
        <v>1808</v>
      </c>
      <c r="D20" s="61"/>
      <c r="E20" s="72"/>
      <c r="F20" s="54">
        <f t="shared" ref="F20:F23" si="2">IF(D20="I - Included with COTS",5,IF(D20="IN - Included by UAT (no cost)",3,IF(D20="IC - Included by UAT (with cost)",-2,IF(D20="N- Cannot Meet",-5,))))</f>
        <v>0</v>
      </c>
      <c r="G20" s="54" t="str">
        <f t="shared" ref="G20:G23" si="3">IF(D20="I - Included with COTS","I",IF(D20="IN - Included by UAT (no cost)","IN",IF(D20="IC - included by UAT (with cost)","IC",IF(D20="N- Cannot Meet","N",IF(D20=$G$1,"No Answer")))))</f>
        <v>No Answer</v>
      </c>
    </row>
    <row r="21" spans="1:8" ht="30" customHeight="1" x14ac:dyDescent="0.35">
      <c r="A21" s="58" t="s">
        <v>1809</v>
      </c>
      <c r="B21" s="59" t="s">
        <v>1810</v>
      </c>
      <c r="C21" s="65" t="s">
        <v>1811</v>
      </c>
      <c r="D21" s="61"/>
      <c r="E21" s="72"/>
      <c r="F21" s="54">
        <f t="shared" si="2"/>
        <v>0</v>
      </c>
      <c r="G21" s="54" t="str">
        <f t="shared" si="3"/>
        <v>No Answer</v>
      </c>
    </row>
    <row r="22" spans="1:8" ht="30" customHeight="1" x14ac:dyDescent="0.35">
      <c r="A22" s="58" t="s">
        <v>1812</v>
      </c>
      <c r="B22" s="59" t="s">
        <v>1813</v>
      </c>
      <c r="C22" s="65" t="s">
        <v>1814</v>
      </c>
      <c r="D22" s="61"/>
      <c r="E22" s="72"/>
      <c r="F22" s="54">
        <f t="shared" si="2"/>
        <v>0</v>
      </c>
      <c r="G22" s="54" t="str">
        <f t="shared" si="3"/>
        <v>No Answer</v>
      </c>
    </row>
    <row r="23" spans="1:8" ht="30" customHeight="1" x14ac:dyDescent="0.35">
      <c r="A23" s="58" t="s">
        <v>1815</v>
      </c>
      <c r="B23" s="59" t="s">
        <v>1816</v>
      </c>
      <c r="C23" s="65" t="s">
        <v>1817</v>
      </c>
      <c r="D23" s="61"/>
      <c r="E23" s="62"/>
      <c r="F23" s="54">
        <f t="shared" si="2"/>
        <v>0</v>
      </c>
      <c r="G23" s="54" t="str">
        <f t="shared" si="3"/>
        <v>No Answer</v>
      </c>
    </row>
    <row r="24" spans="1:8" ht="30" customHeight="1" x14ac:dyDescent="0.35">
      <c r="A24" s="142"/>
      <c r="B24" s="36"/>
      <c r="C24" s="36"/>
      <c r="D24" s="31"/>
      <c r="E24" s="318"/>
      <c r="F24" s="36"/>
      <c r="G24" s="36"/>
    </row>
    <row r="25" spans="1:8" hidden="1" x14ac:dyDescent="0.35">
      <c r="A25" s="137"/>
      <c r="B25" s="138"/>
      <c r="C25" s="139"/>
      <c r="D25" s="316"/>
      <c r="E25" s="319"/>
      <c r="F25" s="36"/>
      <c r="G25" s="36"/>
    </row>
    <row r="26" spans="1:8" hidden="1" x14ac:dyDescent="0.35">
      <c r="A26" s="137"/>
      <c r="B26" s="138"/>
      <c r="C26" s="139"/>
      <c r="D26" s="320"/>
      <c r="E26" s="80" t="s">
        <v>158</v>
      </c>
    </row>
    <row r="27" spans="1:8" hidden="1" x14ac:dyDescent="0.35">
      <c r="A27" s="144"/>
      <c r="B27" s="145"/>
      <c r="C27" s="146"/>
      <c r="D27" s="321"/>
      <c r="E27" s="81" t="s">
        <v>14</v>
      </c>
      <c r="F27" s="32">
        <f>COUNTIF(D4:D13, "*")</f>
        <v>0</v>
      </c>
    </row>
    <row r="28" spans="1:8" hidden="1" x14ac:dyDescent="0.35">
      <c r="E28" s="81" t="s">
        <v>15</v>
      </c>
      <c r="F28" s="32">
        <f>F27*0</f>
        <v>0</v>
      </c>
    </row>
    <row r="29" spans="1:8" hidden="1" x14ac:dyDescent="0.35">
      <c r="E29" s="81" t="s">
        <v>16</v>
      </c>
      <c r="F29" s="32">
        <f>SUM(F4:F13)</f>
        <v>0</v>
      </c>
    </row>
    <row r="30" spans="1:8" hidden="1" x14ac:dyDescent="0.35"/>
    <row r="31" spans="1:8" hidden="1" x14ac:dyDescent="0.35">
      <c r="E31" s="80" t="s">
        <v>18</v>
      </c>
      <c r="F31" s="32">
        <f>COUNTIF(G4:G13, "IN")</f>
        <v>0</v>
      </c>
      <c r="G31" s="32">
        <f>F31*0</f>
        <v>0</v>
      </c>
    </row>
    <row r="32" spans="1:8" hidden="1" x14ac:dyDescent="0.35">
      <c r="C32" s="63"/>
      <c r="E32" s="80" t="s">
        <v>19</v>
      </c>
      <c r="F32" s="32">
        <f>COUNTIF(G4:G13, "IC")</f>
        <v>0</v>
      </c>
      <c r="G32" s="32">
        <f>F32*-2</f>
        <v>0</v>
      </c>
    </row>
    <row r="33" spans="5:7" hidden="1" x14ac:dyDescent="0.35">
      <c r="E33" s="80" t="s">
        <v>20</v>
      </c>
      <c r="F33" s="32">
        <f>COUNTIF(G4:G13, "N")</f>
        <v>0</v>
      </c>
      <c r="G33" s="32">
        <f>F33*-5</f>
        <v>0</v>
      </c>
    </row>
    <row r="34" spans="5:7" hidden="1" x14ac:dyDescent="0.35">
      <c r="E34" s="80" t="s">
        <v>21</v>
      </c>
      <c r="F34" s="32">
        <f>COUNTIF(G4:G13,"No Answer")</f>
        <v>10</v>
      </c>
      <c r="G34" s="32">
        <f>F34*0</f>
        <v>0</v>
      </c>
    </row>
    <row r="35" spans="5:7" hidden="1" x14ac:dyDescent="0.35"/>
    <row r="36" spans="5:7" hidden="1" x14ac:dyDescent="0.35">
      <c r="E36" s="82" t="s">
        <v>159</v>
      </c>
      <c r="F36" s="83">
        <f>SUM(F31:F34)</f>
        <v>10</v>
      </c>
      <c r="G36" s="83">
        <f>SUM(G31:G34)</f>
        <v>0</v>
      </c>
    </row>
    <row r="37" spans="5:7" hidden="1" x14ac:dyDescent="0.35"/>
    <row r="38" spans="5:7" hidden="1" x14ac:dyDescent="0.35">
      <c r="E38" s="80" t="s">
        <v>160</v>
      </c>
    </row>
    <row r="39" spans="5:7" hidden="1" x14ac:dyDescent="0.35">
      <c r="E39" s="81" t="s">
        <v>14</v>
      </c>
      <c r="F39" s="32">
        <f>COUNT(F19:F23)</f>
        <v>5</v>
      </c>
    </row>
    <row r="40" spans="5:7" hidden="1" x14ac:dyDescent="0.35">
      <c r="E40" s="81" t="s">
        <v>15</v>
      </c>
      <c r="F40" s="32">
        <f>F39*5</f>
        <v>25</v>
      </c>
    </row>
    <row r="41" spans="5:7" hidden="1" x14ac:dyDescent="0.35">
      <c r="E41" s="81" t="s">
        <v>16</v>
      </c>
      <c r="F41" s="32">
        <f>SUM(F19:F23)</f>
        <v>0</v>
      </c>
    </row>
    <row r="42" spans="5:7" hidden="1" x14ac:dyDescent="0.35"/>
    <row r="43" spans="5:7" hidden="1" x14ac:dyDescent="0.35">
      <c r="E43" s="80" t="s">
        <v>17</v>
      </c>
      <c r="F43" s="32">
        <f>COUNTIF(G19:G23, "I")</f>
        <v>0</v>
      </c>
      <c r="G43" s="32">
        <f>F43*5</f>
        <v>0</v>
      </c>
    </row>
    <row r="44" spans="5:7" hidden="1" x14ac:dyDescent="0.35">
      <c r="E44" s="80" t="s">
        <v>18</v>
      </c>
      <c r="F44" s="32">
        <f>COUNTIF(G19:G23, "IN")</f>
        <v>0</v>
      </c>
      <c r="G44" s="32">
        <f>F44*3</f>
        <v>0</v>
      </c>
    </row>
    <row r="45" spans="5:7" hidden="1" x14ac:dyDescent="0.35">
      <c r="E45" s="80" t="s">
        <v>19</v>
      </c>
      <c r="F45" s="32">
        <f>COUNTIF(G19:G23, "IC")</f>
        <v>0</v>
      </c>
      <c r="G45" s="32">
        <f>F45*-2</f>
        <v>0</v>
      </c>
    </row>
    <row r="46" spans="5:7" hidden="1" x14ac:dyDescent="0.35">
      <c r="E46" s="80" t="s">
        <v>20</v>
      </c>
      <c r="F46" s="32">
        <f>COUNTIF(G19:G23, "N")</f>
        <v>0</v>
      </c>
      <c r="G46" s="32">
        <f>F46*-5</f>
        <v>0</v>
      </c>
    </row>
    <row r="47" spans="5:7" hidden="1" x14ac:dyDescent="0.35">
      <c r="E47" s="80" t="s">
        <v>21</v>
      </c>
      <c r="F47" s="32">
        <f>COUNTIF(G19:G23,"No Answer")</f>
        <v>5</v>
      </c>
      <c r="G47" s="32">
        <f>F47*0</f>
        <v>0</v>
      </c>
    </row>
    <row r="48" spans="5:7" hidden="1" x14ac:dyDescent="0.35"/>
    <row r="49" spans="5:7" hidden="1" x14ac:dyDescent="0.35">
      <c r="E49" s="82" t="s">
        <v>159</v>
      </c>
      <c r="F49" s="83">
        <f>SUM(F43:F47)</f>
        <v>5</v>
      </c>
      <c r="G49" s="83">
        <f>SUM(G43:G47)</f>
        <v>0</v>
      </c>
    </row>
  </sheetData>
  <sheetProtection algorithmName="SHA-512" hashValue="Y3Q4mI1Wttjh8z21Escw1hrne2lSwcMgjdmgv43ITor0sOv6DVTMdyTMAgD2IF+ZXG0zq6tG/K2fVhlctPJ+BA==" saltValue="v/Bn0MMmAQ9tFe0sDSnYzA==" spinCount="100000" sheet="1" selectLockedCells="1"/>
  <protectedRanges>
    <protectedRange sqref="A4:E13" name="Range1"/>
    <protectedRange sqref="E19:E23" name="Range2"/>
  </protectedRanges>
  <mergeCells count="6">
    <mergeCell ref="B16:D16"/>
    <mergeCell ref="A17:E17"/>
    <mergeCell ref="B2:D2"/>
    <mergeCell ref="A15:C15"/>
    <mergeCell ref="A1:E1"/>
    <mergeCell ref="B14:D14"/>
  </mergeCells>
  <phoneticPr fontId="48" type="noConversion"/>
  <dataValidations count="1">
    <dataValidation type="list" showInputMessage="1" showErrorMessage="1" sqref="D15 D17" xr:uid="{FA78E969-C4BF-44DA-9955-A6908A287ABC}">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FED45FE-4563-4286-AFDD-A4AE14DE8E51}">
          <x14:formula1>
            <xm:f>'Summary Sheet'!$A$231:$A$235</xm:f>
          </x14:formula1>
          <xm:sqref>D19:D23</xm:sqref>
        </x14:dataValidation>
        <x14:dataValidation type="list" allowBlank="1" showInputMessage="1" showErrorMessage="1" xr:uid="{71E903E8-DFA5-4793-9B23-56182A30AAE1}">
          <x14:formula1>
            <xm:f>'Summary Sheet'!$A$237:$A$240</xm:f>
          </x14:formula1>
          <xm:sqref>D4:D13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BAED-E697-4D6B-9004-E35805B29B38}">
  <dimension ref="A1:I78"/>
  <sheetViews>
    <sheetView zoomScale="87" zoomScaleNormal="120" workbookViewId="0">
      <selection activeCell="A7" sqref="A7"/>
    </sheetView>
  </sheetViews>
  <sheetFormatPr defaultColWidth="9.1796875" defaultRowHeight="14.5" x14ac:dyDescent="0.35"/>
  <cols>
    <col min="1" max="1" width="8.81640625" style="32" customWidth="1"/>
    <col min="2" max="2" width="32.81640625" style="32" customWidth="1"/>
    <col min="3" max="3" width="60.81640625" style="32" customWidth="1"/>
    <col min="4" max="4" width="26.81640625" style="63" customWidth="1"/>
    <col min="5" max="5" width="35.81640625" style="32" customWidth="1"/>
    <col min="6" max="7" width="20.54296875" style="32" hidden="1" customWidth="1"/>
    <col min="8" max="8" width="17.453125" style="32" customWidth="1"/>
    <col min="9" max="9" width="24.81640625" style="32" customWidth="1"/>
    <col min="10" max="16384" width="9.1796875" style="32"/>
  </cols>
  <sheetData>
    <row r="1" spans="1:8" s="85" customFormat="1" ht="13" x14ac:dyDescent="0.3">
      <c r="A1" s="423" t="s">
        <v>103</v>
      </c>
      <c r="B1" s="423"/>
      <c r="C1" s="423"/>
      <c r="D1" s="423"/>
      <c r="E1" s="423"/>
      <c r="F1" s="84"/>
    </row>
    <row r="2" spans="1:8" s="89" customFormat="1" ht="30" customHeight="1" x14ac:dyDescent="0.35">
      <c r="A2" s="90"/>
      <c r="B2" s="424" t="s">
        <v>104</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ht="15" customHeight="1" x14ac:dyDescent="0.35">
      <c r="A14" s="33"/>
      <c r="B14" s="34"/>
      <c r="C14" s="34"/>
      <c r="D14" s="34"/>
      <c r="E14" s="33"/>
      <c r="F14" s="35"/>
      <c r="G14" s="36"/>
    </row>
    <row r="15" spans="1:8" x14ac:dyDescent="0.35">
      <c r="A15" s="29" t="s">
        <v>110</v>
      </c>
      <c r="B15" s="30"/>
      <c r="C15" s="30"/>
      <c r="D15" s="30"/>
      <c r="E15" s="30"/>
      <c r="F15" s="31"/>
    </row>
    <row r="16" spans="1:8" ht="30" customHeight="1" x14ac:dyDescent="0.35">
      <c r="A16" s="33"/>
      <c r="B16" s="422" t="s">
        <v>111</v>
      </c>
      <c r="C16" s="422"/>
      <c r="D16" s="422"/>
      <c r="E16" s="33"/>
      <c r="F16" s="35"/>
      <c r="G16" s="36"/>
    </row>
    <row r="17" spans="1:9" x14ac:dyDescent="0.35">
      <c r="A17" s="37" t="s">
        <v>112</v>
      </c>
      <c r="B17" s="38"/>
      <c r="C17" s="38"/>
      <c r="D17" s="38"/>
      <c r="E17" s="38"/>
      <c r="F17" s="31"/>
    </row>
    <row r="18" spans="1:9" s="40" customFormat="1" x14ac:dyDescent="0.35">
      <c r="A18" s="55" t="s">
        <v>105</v>
      </c>
      <c r="B18" s="56" t="s">
        <v>106</v>
      </c>
      <c r="C18" s="55" t="s">
        <v>107</v>
      </c>
      <c r="D18" s="57" t="s">
        <v>108</v>
      </c>
      <c r="E18" s="39" t="s">
        <v>109</v>
      </c>
      <c r="H18" s="41"/>
    </row>
    <row r="19" spans="1:9" ht="30" customHeight="1" x14ac:dyDescent="0.25">
      <c r="A19" s="371" t="s">
        <v>113</v>
      </c>
      <c r="B19" s="59" t="s">
        <v>114</v>
      </c>
      <c r="C19" s="60" t="s">
        <v>115</v>
      </c>
      <c r="D19" s="61"/>
      <c r="E19" s="389"/>
      <c r="F19" s="99">
        <f>IF(D19="I - Included with COTS",5,IF(D19="IN - Included by UAT (no cost)",3,IF(D19="IC - Included by UAT (with cost)",-2,IF(D19="N- Cannot Meet",-5,))))</f>
        <v>0</v>
      </c>
      <c r="G19" s="99" t="str">
        <f>IF(D19="I - Included with COTS","I",IF(D19="IN - Included by UAT (no cost)","IN",IF(D19="IC - included by UAT (with cost)","IC",IF(D19="N- Cannot Meet","N",IF(D19=$G$1,"No Answer")))))</f>
        <v>No Answer</v>
      </c>
      <c r="I19" s="63"/>
    </row>
    <row r="20" spans="1:9" ht="30" customHeight="1" x14ac:dyDescent="0.25">
      <c r="A20" s="371" t="s">
        <v>116</v>
      </c>
      <c r="B20" s="64" t="s">
        <v>117</v>
      </c>
      <c r="C20" s="65" t="s">
        <v>118</v>
      </c>
      <c r="D20" s="61"/>
      <c r="E20" s="389"/>
      <c r="F20" s="99">
        <f t="shared" ref="F20:F23" si="2">IF(D20="I - Included with COTS",5,IF(D20="IN - Included by UAT (no cost)",3,IF(D20="IC - Included by UAT (with cost)",-2,IF(D20="N- Cannot Meet",-5,))))</f>
        <v>0</v>
      </c>
      <c r="G20" s="99" t="str">
        <f t="shared" ref="G20:G23" si="3">IF(D20="I - Included with COTS","I",IF(D20="IN - Included by UAT (no cost)","IN",IF(D20="IC - included by UAT (with cost)","IC",IF(D20="N- Cannot Meet","N",IF(D20=$G$1,"No Answer")))))</f>
        <v>No Answer</v>
      </c>
      <c r="I20" s="63"/>
    </row>
    <row r="21" spans="1:9" ht="30" customHeight="1" x14ac:dyDescent="0.25">
      <c r="A21" s="371" t="s">
        <v>119</v>
      </c>
      <c r="B21" s="59" t="s">
        <v>120</v>
      </c>
      <c r="C21" s="60" t="s">
        <v>121</v>
      </c>
      <c r="D21" s="61"/>
      <c r="E21" s="389"/>
      <c r="F21" s="99">
        <f t="shared" si="2"/>
        <v>0</v>
      </c>
      <c r="G21" s="99" t="str">
        <f t="shared" si="3"/>
        <v>No Answer</v>
      </c>
      <c r="I21" s="63"/>
    </row>
    <row r="22" spans="1:9" ht="45" customHeight="1" x14ac:dyDescent="0.25">
      <c r="A22" s="371" t="s">
        <v>122</v>
      </c>
      <c r="B22" s="59" t="s">
        <v>123</v>
      </c>
      <c r="C22" s="60" t="s">
        <v>124</v>
      </c>
      <c r="D22" s="61"/>
      <c r="E22" s="389"/>
      <c r="F22" s="99">
        <f t="shared" si="2"/>
        <v>0</v>
      </c>
      <c r="G22" s="99" t="str">
        <f t="shared" si="3"/>
        <v>No Answer</v>
      </c>
      <c r="I22" s="63"/>
    </row>
    <row r="23" spans="1:9" ht="30" customHeight="1" x14ac:dyDescent="0.25">
      <c r="A23" s="371" t="s">
        <v>125</v>
      </c>
      <c r="B23" s="59" t="s">
        <v>126</v>
      </c>
      <c r="C23" s="60" t="s">
        <v>127</v>
      </c>
      <c r="D23" s="61"/>
      <c r="E23" s="389"/>
      <c r="F23" s="99">
        <f t="shared" si="2"/>
        <v>0</v>
      </c>
      <c r="G23" s="99" t="str">
        <f t="shared" si="3"/>
        <v>No Answer</v>
      </c>
    </row>
    <row r="24" spans="1:9" x14ac:dyDescent="0.35">
      <c r="A24" s="66"/>
      <c r="B24" s="67"/>
      <c r="C24" s="67"/>
      <c r="D24" s="67"/>
      <c r="E24" s="67"/>
      <c r="F24" s="31"/>
    </row>
    <row r="25" spans="1:9" x14ac:dyDescent="0.35">
      <c r="A25" s="37" t="s">
        <v>128</v>
      </c>
      <c r="B25" s="38"/>
      <c r="C25" s="38"/>
      <c r="D25" s="38"/>
      <c r="E25" s="38"/>
      <c r="F25" s="31"/>
    </row>
    <row r="26" spans="1:9" s="40" customFormat="1" x14ac:dyDescent="0.35">
      <c r="A26" s="55" t="s">
        <v>105</v>
      </c>
      <c r="B26" s="56" t="s">
        <v>106</v>
      </c>
      <c r="C26" s="55" t="s">
        <v>107</v>
      </c>
      <c r="D26" s="57" t="s">
        <v>108</v>
      </c>
      <c r="E26" s="39" t="s">
        <v>109</v>
      </c>
      <c r="H26" s="41"/>
    </row>
    <row r="27" spans="1:9" s="40" customFormat="1" ht="30" customHeight="1" x14ac:dyDescent="0.25">
      <c r="A27" s="372" t="s">
        <v>129</v>
      </c>
      <c r="B27" s="69" t="s">
        <v>130</v>
      </c>
      <c r="C27" s="70" t="s">
        <v>131</v>
      </c>
      <c r="D27" s="61"/>
      <c r="E27" s="383"/>
      <c r="F27" s="99">
        <f t="shared" ref="F27" si="4">IF(D27="I - Included with COTS",5,IF(D27="IN - Included by UAT (no cost)",3,IF(D27="IC - Included by UAT (with cost)",-2,IF(D27="N- Cannot Meet",-5,))))</f>
        <v>0</v>
      </c>
      <c r="G27" s="99" t="str">
        <f t="shared" ref="G27" si="5">IF(D27="I - Included with COTS","I",IF(D27="IN - Included by UAT (no cost)","IN",IF(D27="IC - included by UAT (with cost)","IC",IF(D27="N- Cannot Meet","N",IF(D27=$G$1,"No Answer")))))</f>
        <v>No Answer</v>
      </c>
    </row>
    <row r="28" spans="1:9" ht="30" customHeight="1" x14ac:dyDescent="0.25">
      <c r="A28" s="372" t="s">
        <v>132</v>
      </c>
      <c r="B28" s="59" t="s">
        <v>133</v>
      </c>
      <c r="C28" s="65" t="s">
        <v>134</v>
      </c>
      <c r="D28" s="61"/>
      <c r="E28" s="389"/>
      <c r="F28" s="99">
        <f t="shared" ref="F28:F31" si="6">IF(D28="I - Included with COTS",5,IF(D28="IN - Included by UAT (no cost)",3,IF(D28="IC - Included by UAT (with cost)",-2,IF(D28="N- Cannot Meet",-5,))))</f>
        <v>0</v>
      </c>
      <c r="G28" s="99" t="str">
        <f t="shared" ref="G28:G31" si="7">IF(D28="I - Included with COTS","I",IF(D28="IN - Included by UAT (no cost)","IN",IF(D28="IC - included by UAT (with cost)","IC",IF(D28="N- Cannot Meet","N",IF(D28=$G$1,"No Answer")))))</f>
        <v>No Answer</v>
      </c>
    </row>
    <row r="29" spans="1:9" ht="30" customHeight="1" x14ac:dyDescent="0.25">
      <c r="A29" s="372" t="s">
        <v>135</v>
      </c>
      <c r="B29" s="59" t="s">
        <v>136</v>
      </c>
      <c r="C29" s="65" t="s">
        <v>137</v>
      </c>
      <c r="D29" s="61"/>
      <c r="E29" s="389"/>
      <c r="F29" s="99">
        <f t="shared" si="6"/>
        <v>0</v>
      </c>
      <c r="G29" s="99" t="str">
        <f t="shared" si="7"/>
        <v>No Answer</v>
      </c>
    </row>
    <row r="30" spans="1:9" ht="30" customHeight="1" x14ac:dyDescent="0.25">
      <c r="A30" s="372" t="s">
        <v>138</v>
      </c>
      <c r="B30" s="59" t="s">
        <v>139</v>
      </c>
      <c r="C30" s="65" t="s">
        <v>140</v>
      </c>
      <c r="D30" s="61"/>
      <c r="E30" s="389"/>
      <c r="F30" s="99">
        <f t="shared" si="6"/>
        <v>0</v>
      </c>
      <c r="G30" s="99" t="str">
        <f t="shared" si="7"/>
        <v>No Answer</v>
      </c>
    </row>
    <row r="31" spans="1:9" ht="30" customHeight="1" x14ac:dyDescent="0.25">
      <c r="A31" s="372" t="s">
        <v>141</v>
      </c>
      <c r="B31" s="59" t="s">
        <v>142</v>
      </c>
      <c r="C31" s="71" t="s">
        <v>143</v>
      </c>
      <c r="D31" s="61"/>
      <c r="E31" s="382"/>
      <c r="F31" s="99">
        <f t="shared" si="6"/>
        <v>0</v>
      </c>
      <c r="G31" s="99" t="str">
        <f t="shared" si="7"/>
        <v>No Answer</v>
      </c>
    </row>
    <row r="32" spans="1:9" ht="15" customHeight="1" x14ac:dyDescent="0.35">
      <c r="A32" s="73"/>
      <c r="B32" s="74"/>
      <c r="C32" s="75"/>
      <c r="D32" s="76"/>
      <c r="E32" s="77"/>
      <c r="F32" s="54"/>
      <c r="G32" s="54"/>
    </row>
    <row r="33" spans="1:9" ht="15" customHeight="1" x14ac:dyDescent="0.35">
      <c r="A33" s="29" t="s">
        <v>144</v>
      </c>
      <c r="B33" s="30"/>
      <c r="C33" s="30"/>
      <c r="D33" s="30"/>
      <c r="E33" s="30"/>
      <c r="F33" s="31"/>
    </row>
    <row r="34" spans="1:9" ht="30" customHeight="1" x14ac:dyDescent="0.35">
      <c r="A34" s="33"/>
      <c r="B34" s="422" t="s">
        <v>145</v>
      </c>
      <c r="C34" s="422"/>
      <c r="D34" s="422"/>
      <c r="E34" s="33"/>
      <c r="F34" s="35"/>
      <c r="G34" s="36"/>
    </row>
    <row r="35" spans="1:9" s="40" customFormat="1" ht="15" customHeight="1" x14ac:dyDescent="0.35">
      <c r="A35" s="55" t="s">
        <v>105</v>
      </c>
      <c r="B35" s="56" t="s">
        <v>106</v>
      </c>
      <c r="C35" s="55" t="s">
        <v>107</v>
      </c>
      <c r="D35" s="57" t="s">
        <v>108</v>
      </c>
      <c r="E35" s="39" t="s">
        <v>109</v>
      </c>
      <c r="H35" s="41"/>
    </row>
    <row r="36" spans="1:9" ht="30" customHeight="1" x14ac:dyDescent="0.25">
      <c r="A36" s="58" t="s">
        <v>146</v>
      </c>
      <c r="B36" s="59" t="s">
        <v>147</v>
      </c>
      <c r="C36" s="65" t="s">
        <v>148</v>
      </c>
      <c r="D36" s="61"/>
      <c r="E36" s="389"/>
      <c r="F36" s="99">
        <f>IF(D36="I - Included with COTS",3,IF(D36="IN - Included by UAT (no cost)",1,IF(D36="IC - Included by UAT (with cost)",0,IF(D36="N- Cannot Meet",0,))))</f>
        <v>0</v>
      </c>
      <c r="G36" s="99" t="str">
        <f>IF(D36="I - Included with COTS","I",IF(D36="IN - Included by UAT (no cost)","IN",IF(D36="IC - included by UAT (with cost)","IC",IF(D36="N- Cannot Meet","N",IF(D36=$G$1,"No Answer")))))</f>
        <v>No Answer</v>
      </c>
      <c r="H36" s="63"/>
      <c r="I36" s="63"/>
    </row>
    <row r="37" spans="1:9" ht="30" customHeight="1" x14ac:dyDescent="0.25">
      <c r="A37" s="58" t="s">
        <v>149</v>
      </c>
      <c r="B37" s="59" t="s">
        <v>150</v>
      </c>
      <c r="C37" s="65" t="s">
        <v>151</v>
      </c>
      <c r="D37" s="61"/>
      <c r="E37" s="389"/>
      <c r="F37" s="99">
        <f t="shared" ref="F37:F39" si="8">IF(D37="I - Included with COTS",3,IF(D37="IN - Included by UAT (no cost)",1,IF(D37="IC - Included by UAT (with cost)",0,IF(D37="N- Cannot Meet",0,))))</f>
        <v>0</v>
      </c>
      <c r="G37" s="99" t="str">
        <f t="shared" ref="G37:G39" si="9">IF(D37="I - Included with COTS","I",IF(D37="IN - Included by UAT (no cost)","IN",IF(D37="IC - included by UAT (with cost)","IC",IF(D37="N- Cannot Meet","N",IF(D37=$G$1,"No Answer")))))</f>
        <v>No Answer</v>
      </c>
      <c r="H37" s="63"/>
      <c r="I37" s="63"/>
    </row>
    <row r="38" spans="1:9" ht="30" customHeight="1" x14ac:dyDescent="0.25">
      <c r="A38" s="58" t="s">
        <v>152</v>
      </c>
      <c r="B38" s="59" t="s">
        <v>153</v>
      </c>
      <c r="C38" s="65" t="s">
        <v>154</v>
      </c>
      <c r="D38" s="61"/>
      <c r="E38" s="389"/>
      <c r="F38" s="99">
        <f t="shared" si="8"/>
        <v>0</v>
      </c>
      <c r="G38" s="99" t="str">
        <f t="shared" si="9"/>
        <v>No Answer</v>
      </c>
      <c r="H38" s="63"/>
      <c r="I38" s="63"/>
    </row>
    <row r="39" spans="1:9" ht="30" customHeight="1" x14ac:dyDescent="0.25">
      <c r="A39" s="58" t="s">
        <v>155</v>
      </c>
      <c r="B39" s="59" t="s">
        <v>156</v>
      </c>
      <c r="C39" s="65" t="s">
        <v>157</v>
      </c>
      <c r="D39" s="61"/>
      <c r="E39" s="389"/>
      <c r="F39" s="99">
        <f t="shared" si="8"/>
        <v>0</v>
      </c>
      <c r="G39" s="99" t="str">
        <f t="shared" si="9"/>
        <v>No Answer</v>
      </c>
      <c r="H39" s="63"/>
      <c r="I39" s="63"/>
    </row>
    <row r="40" spans="1:9" ht="30" customHeight="1" x14ac:dyDescent="0.35">
      <c r="A40" s="78"/>
      <c r="B40" s="78"/>
      <c r="C40" s="78"/>
      <c r="D40" s="78"/>
      <c r="E40" s="78"/>
      <c r="F40" s="31"/>
    </row>
    <row r="41" spans="1:9" ht="15" customHeight="1" x14ac:dyDescent="0.35">
      <c r="A41" s="78"/>
      <c r="B41" s="78"/>
      <c r="C41" s="78"/>
      <c r="D41" s="79"/>
      <c r="E41" s="79"/>
      <c r="F41" s="31"/>
    </row>
    <row r="42" spans="1:9" ht="16.5" hidden="1" customHeight="1" x14ac:dyDescent="0.35">
      <c r="E42" s="80" t="s">
        <v>158</v>
      </c>
    </row>
    <row r="43" spans="1:9" ht="16.5" hidden="1" customHeight="1" x14ac:dyDescent="0.35">
      <c r="E43" s="81" t="s">
        <v>14</v>
      </c>
      <c r="F43" s="89">
        <f>COUNTIF(D4:D13, "*")</f>
        <v>0</v>
      </c>
      <c r="G43" s="89"/>
    </row>
    <row r="44" spans="1:9" ht="16.5" hidden="1" customHeight="1" x14ac:dyDescent="0.35">
      <c r="E44" s="81" t="s">
        <v>15</v>
      </c>
      <c r="F44" s="89">
        <f>F43*0</f>
        <v>0</v>
      </c>
      <c r="G44" s="89"/>
    </row>
    <row r="45" spans="1:9" ht="16.5" hidden="1" customHeight="1" x14ac:dyDescent="0.35">
      <c r="E45" s="81" t="s">
        <v>16</v>
      </c>
      <c r="F45" s="89">
        <f>SUM(F4:F13)</f>
        <v>0</v>
      </c>
      <c r="G45" s="89"/>
    </row>
    <row r="46" spans="1:9" ht="16.5" hidden="1" customHeight="1" x14ac:dyDescent="0.35">
      <c r="E46" s="81"/>
      <c r="F46" s="89"/>
      <c r="G46" s="89"/>
    </row>
    <row r="47" spans="1:9" ht="16.5" hidden="1" customHeight="1" x14ac:dyDescent="0.35">
      <c r="E47" s="80" t="s">
        <v>18</v>
      </c>
      <c r="F47" s="89">
        <f>COUNTIF(G4:G13, "IN")</f>
        <v>0</v>
      </c>
      <c r="G47" s="89">
        <f>F47*0</f>
        <v>0</v>
      </c>
    </row>
    <row r="48" spans="1:9" ht="16.5" hidden="1" customHeight="1" x14ac:dyDescent="0.35">
      <c r="E48" s="80" t="s">
        <v>19</v>
      </c>
      <c r="F48" s="89">
        <f>COUNTIF(G4:G13, "IC")</f>
        <v>0</v>
      </c>
      <c r="G48" s="89">
        <f>F48*-2</f>
        <v>0</v>
      </c>
    </row>
    <row r="49" spans="5:7" ht="16.5" hidden="1" customHeight="1" x14ac:dyDescent="0.35">
      <c r="E49" s="80" t="s">
        <v>20</v>
      </c>
      <c r="F49" s="89">
        <f>COUNTIF(G4:G13, "N")</f>
        <v>0</v>
      </c>
      <c r="G49" s="89">
        <f>F49*-5</f>
        <v>0</v>
      </c>
    </row>
    <row r="50" spans="5:7" ht="16.5" hidden="1" customHeight="1" x14ac:dyDescent="0.35">
      <c r="E50" s="80" t="s">
        <v>21</v>
      </c>
      <c r="F50" s="89">
        <f>COUNTIF(G4:G13,"No Answer")</f>
        <v>10</v>
      </c>
      <c r="G50" s="89">
        <f>F50*0</f>
        <v>0</v>
      </c>
    </row>
    <row r="51" spans="5:7" ht="16.5" hidden="1" customHeight="1" x14ac:dyDescent="0.35">
      <c r="E51" s="81"/>
      <c r="F51" s="89"/>
      <c r="G51" s="89"/>
    </row>
    <row r="52" spans="5:7" ht="16.5" hidden="1" customHeight="1" x14ac:dyDescent="0.35">
      <c r="E52" s="82" t="s">
        <v>159</v>
      </c>
      <c r="F52" s="127">
        <f>SUM(F47:F50)</f>
        <v>10</v>
      </c>
      <c r="G52" s="127">
        <f>SUM(G47:G50)</f>
        <v>0</v>
      </c>
    </row>
    <row r="53" spans="5:7" ht="16.5" hidden="1" customHeight="1" x14ac:dyDescent="0.35">
      <c r="E53" s="81"/>
    </row>
    <row r="54" spans="5:7" ht="16.5" hidden="1" customHeight="1" x14ac:dyDescent="0.35">
      <c r="E54" s="80" t="s">
        <v>160</v>
      </c>
    </row>
    <row r="55" spans="5:7" ht="16.5" hidden="1" customHeight="1" x14ac:dyDescent="0.35">
      <c r="E55" s="81" t="s">
        <v>14</v>
      </c>
      <c r="F55" s="89">
        <f>COUNT(F19:F31)</f>
        <v>10</v>
      </c>
      <c r="G55" s="89"/>
    </row>
    <row r="56" spans="5:7" ht="16.5" hidden="1" customHeight="1" x14ac:dyDescent="0.35">
      <c r="E56" s="81" t="s">
        <v>15</v>
      </c>
      <c r="F56" s="89">
        <f>F55*5</f>
        <v>50</v>
      </c>
      <c r="G56" s="89"/>
    </row>
    <row r="57" spans="5:7" ht="16.5" hidden="1" customHeight="1" x14ac:dyDescent="0.35">
      <c r="E57" s="81" t="s">
        <v>16</v>
      </c>
      <c r="F57" s="89">
        <f>SUM(F19:F31)</f>
        <v>0</v>
      </c>
      <c r="G57" s="89"/>
    </row>
    <row r="58" spans="5:7" ht="16.5" hidden="1" customHeight="1" x14ac:dyDescent="0.35">
      <c r="E58" s="81"/>
      <c r="F58" s="89"/>
      <c r="G58" s="89"/>
    </row>
    <row r="59" spans="5:7" ht="16.5" hidden="1" customHeight="1" x14ac:dyDescent="0.35">
      <c r="E59" s="80" t="s">
        <v>17</v>
      </c>
      <c r="F59" s="89">
        <f>COUNTIF(G19:G31, "I")</f>
        <v>0</v>
      </c>
      <c r="G59" s="89">
        <f>F59*5</f>
        <v>0</v>
      </c>
    </row>
    <row r="60" spans="5:7" ht="16.5" hidden="1" customHeight="1" x14ac:dyDescent="0.35">
      <c r="E60" s="80" t="s">
        <v>18</v>
      </c>
      <c r="F60" s="89">
        <f>COUNTIF(G19:G31, "IN")</f>
        <v>0</v>
      </c>
      <c r="G60" s="89">
        <f>F60*3</f>
        <v>0</v>
      </c>
    </row>
    <row r="61" spans="5:7" ht="16.5" hidden="1" customHeight="1" x14ac:dyDescent="0.35">
      <c r="E61" s="80" t="s">
        <v>19</v>
      </c>
      <c r="F61" s="89">
        <f>COUNTIF(G19:G31, "IC")</f>
        <v>0</v>
      </c>
      <c r="G61" s="89">
        <f>F61*-2</f>
        <v>0</v>
      </c>
    </row>
    <row r="62" spans="5:7" ht="16.5" hidden="1" customHeight="1" x14ac:dyDescent="0.35">
      <c r="E62" s="80" t="s">
        <v>20</v>
      </c>
      <c r="F62" s="89">
        <f>COUNTIF(G19:G31, "N")</f>
        <v>0</v>
      </c>
      <c r="G62" s="89">
        <f>F62*-5</f>
        <v>0</v>
      </c>
    </row>
    <row r="63" spans="5:7" ht="16.5" hidden="1" customHeight="1" x14ac:dyDescent="0.35">
      <c r="E63" s="80" t="s">
        <v>21</v>
      </c>
      <c r="F63" s="89">
        <f>COUNTIF(G19:G31,"No Answer")</f>
        <v>10</v>
      </c>
      <c r="G63" s="89">
        <f>F63*0</f>
        <v>0</v>
      </c>
    </row>
    <row r="64" spans="5:7" ht="16.5" hidden="1" customHeight="1" x14ac:dyDescent="0.35">
      <c r="E64" s="81"/>
      <c r="F64" s="89"/>
      <c r="G64" s="89"/>
    </row>
    <row r="65" spans="5:7" ht="16.5" hidden="1" customHeight="1" x14ac:dyDescent="0.35">
      <c r="E65" s="82" t="s">
        <v>159</v>
      </c>
      <c r="F65" s="127">
        <f>SUM(F59:F63)</f>
        <v>10</v>
      </c>
      <c r="G65" s="127">
        <f>SUM(G59:G63)</f>
        <v>0</v>
      </c>
    </row>
    <row r="66" spans="5:7" ht="16.5" hidden="1" customHeight="1" x14ac:dyDescent="0.35">
      <c r="E66" s="81"/>
    </row>
    <row r="67" spans="5:7" ht="16.5" hidden="1" customHeight="1" x14ac:dyDescent="0.35">
      <c r="E67" s="80" t="s">
        <v>161</v>
      </c>
    </row>
    <row r="68" spans="5:7" ht="16.5" hidden="1" customHeight="1" x14ac:dyDescent="0.35">
      <c r="E68" s="81" t="s">
        <v>14</v>
      </c>
      <c r="F68" s="89">
        <f>COUNT(F36:F39)</f>
        <v>4</v>
      </c>
      <c r="G68" s="89"/>
    </row>
    <row r="69" spans="5:7" ht="16.5" hidden="1" customHeight="1" x14ac:dyDescent="0.35">
      <c r="E69" s="81" t="s">
        <v>15</v>
      </c>
      <c r="F69" s="89">
        <f>F68*3</f>
        <v>12</v>
      </c>
      <c r="G69" s="89"/>
    </row>
    <row r="70" spans="5:7" ht="16.5" hidden="1" customHeight="1" x14ac:dyDescent="0.35">
      <c r="E70" s="81" t="s">
        <v>16</v>
      </c>
      <c r="F70" s="89">
        <f>SUM(F36:F39)</f>
        <v>0</v>
      </c>
      <c r="G70" s="89"/>
    </row>
    <row r="71" spans="5:7" ht="16.5" hidden="1" customHeight="1" x14ac:dyDescent="0.35">
      <c r="E71" s="81"/>
      <c r="F71" s="89"/>
      <c r="G71" s="89"/>
    </row>
    <row r="72" spans="5:7" ht="16.5" hidden="1" customHeight="1" x14ac:dyDescent="0.35">
      <c r="E72" s="80" t="s">
        <v>17</v>
      </c>
      <c r="F72" s="89">
        <f>COUNTIF(G36:G39, "I")</f>
        <v>0</v>
      </c>
      <c r="G72" s="89">
        <f>F72*3</f>
        <v>0</v>
      </c>
    </row>
    <row r="73" spans="5:7" ht="16.5" hidden="1" customHeight="1" x14ac:dyDescent="0.35">
      <c r="E73" s="80" t="s">
        <v>18</v>
      </c>
      <c r="F73" s="89">
        <f>COUNTIF(G36:G39, "IN")</f>
        <v>0</v>
      </c>
      <c r="G73" s="89">
        <f>F73*1</f>
        <v>0</v>
      </c>
    </row>
    <row r="74" spans="5:7" ht="16.5" hidden="1" customHeight="1" x14ac:dyDescent="0.35">
      <c r="E74" s="80" t="s">
        <v>19</v>
      </c>
      <c r="F74" s="89">
        <f>COUNTIF(G36:G39, "IC")</f>
        <v>0</v>
      </c>
      <c r="G74" s="89">
        <f>F74*0</f>
        <v>0</v>
      </c>
    </row>
    <row r="75" spans="5:7" ht="16.5" hidden="1" customHeight="1" x14ac:dyDescent="0.35">
      <c r="E75" s="80" t="s">
        <v>20</v>
      </c>
      <c r="F75" s="89">
        <f>COUNTIF(G36:G39, "N")</f>
        <v>0</v>
      </c>
      <c r="G75" s="89">
        <f>F75*0</f>
        <v>0</v>
      </c>
    </row>
    <row r="76" spans="5:7" ht="16.5" hidden="1" customHeight="1" x14ac:dyDescent="0.35">
      <c r="E76" s="80" t="s">
        <v>21</v>
      </c>
      <c r="F76" s="89">
        <f>COUNTIF(G36:G39,"No Answer")</f>
        <v>4</v>
      </c>
      <c r="G76" s="89">
        <f>F76*0</f>
        <v>0</v>
      </c>
    </row>
    <row r="77" spans="5:7" ht="16.5" hidden="1" customHeight="1" x14ac:dyDescent="0.35">
      <c r="E77" s="81"/>
      <c r="F77" s="89"/>
      <c r="G77" s="89"/>
    </row>
    <row r="78" spans="5:7" ht="16.5" hidden="1" customHeight="1" x14ac:dyDescent="0.35">
      <c r="E78" s="82" t="s">
        <v>159</v>
      </c>
      <c r="F78" s="127">
        <f>SUM(F72:F76)</f>
        <v>4</v>
      </c>
      <c r="G78" s="127">
        <f>SUM(G72:G76)</f>
        <v>0</v>
      </c>
    </row>
  </sheetData>
  <sheetProtection sheet="1" selectLockedCells="1"/>
  <protectedRanges>
    <protectedRange sqref="A4:E13" name="Range1"/>
  </protectedRanges>
  <mergeCells count="4">
    <mergeCell ref="B16:D16"/>
    <mergeCell ref="B34:D34"/>
    <mergeCell ref="A1:E1"/>
    <mergeCell ref="B2:D2"/>
  </mergeCells>
  <phoneticPr fontId="48" type="noConversion"/>
  <dataValidations count="1">
    <dataValidation type="list" showInputMessage="1" showErrorMessage="1" sqref="D17 D25 D15 D33" xr:uid="{8BF20D7C-1C47-4960-AA63-BE9C8B82E59A}">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56B1778-6C3F-4E36-8903-F2158E92764E}">
          <x14:formula1>
            <xm:f>'Summary Sheet'!$A$231:$A$235</xm:f>
          </x14:formula1>
          <xm:sqref>D19:D23 D36:D39 D27:D31</xm:sqref>
        </x14:dataValidation>
        <x14:dataValidation type="list" allowBlank="1" showInputMessage="1" showErrorMessage="1" xr:uid="{80FDD082-9323-472E-8654-A00560864008}">
          <x14:formula1>
            <xm:f>'Summary Sheet'!$A$237:$A$240</xm:f>
          </x14:formula1>
          <xm:sqref>D4:D13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2887-B4AC-4F60-941E-52B6511B6F0E}">
  <dimension ref="A1:H72"/>
  <sheetViews>
    <sheetView zoomScaleNormal="100" workbookViewId="0">
      <selection activeCell="A4" sqref="A4"/>
    </sheetView>
  </sheetViews>
  <sheetFormatPr defaultColWidth="9.1796875" defaultRowHeight="14.5" x14ac:dyDescent="0.35"/>
  <cols>
    <col min="1" max="1" width="8.81640625" style="40" customWidth="1"/>
    <col min="2" max="2" width="32.81640625" style="40" customWidth="1"/>
    <col min="3" max="3" width="60.81640625" style="40" customWidth="1"/>
    <col min="4" max="4" width="26.81640625" style="362" customWidth="1"/>
    <col min="5" max="5" width="35.81640625" style="40" customWidth="1"/>
    <col min="6" max="7" width="20.1796875" style="40" hidden="1" customWidth="1"/>
    <col min="8" max="8" width="10.54296875" style="40" customWidth="1"/>
    <col min="9" max="9" width="33.1796875" style="40" customWidth="1"/>
    <col min="10" max="16384" width="9.1796875" style="40"/>
  </cols>
  <sheetData>
    <row r="1" spans="1:8" s="28" customFormat="1" ht="13" x14ac:dyDescent="0.35">
      <c r="A1" s="26" t="s">
        <v>162</v>
      </c>
      <c r="B1" s="26"/>
      <c r="C1" s="26"/>
      <c r="D1" s="328"/>
      <c r="E1" s="26"/>
      <c r="F1" s="27"/>
    </row>
    <row r="2" spans="1:8" s="89" customFormat="1" ht="30" customHeight="1" x14ac:dyDescent="0.35">
      <c r="A2" s="90"/>
      <c r="B2" s="424" t="s">
        <v>163</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D7" s="129"/>
      <c r="E7" s="114"/>
      <c r="F7" s="99">
        <f t="shared" si="0"/>
        <v>0</v>
      </c>
      <c r="G7" s="99" t="str">
        <f t="shared" si="1"/>
        <v>No Answer</v>
      </c>
    </row>
    <row r="8" spans="1:8" s="95" customFormat="1" ht="13" x14ac:dyDescent="0.3">
      <c r="A8" s="378"/>
      <c r="B8" s="379"/>
      <c r="C8" s="380"/>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ht="15" customHeight="1" x14ac:dyDescent="0.35">
      <c r="A14" s="73"/>
      <c r="B14" s="74"/>
      <c r="C14" s="75"/>
      <c r="D14" s="367"/>
      <c r="E14" s="368"/>
      <c r="F14" s="54"/>
      <c r="G14" s="54"/>
    </row>
    <row r="15" spans="1:8" s="32" customFormat="1" x14ac:dyDescent="0.35">
      <c r="A15" s="29" t="s">
        <v>164</v>
      </c>
      <c r="B15" s="30"/>
      <c r="C15" s="30"/>
      <c r="D15" s="149"/>
      <c r="E15" s="30"/>
      <c r="F15" s="31"/>
    </row>
    <row r="16" spans="1:8" s="32" customFormat="1" ht="30" customHeight="1" x14ac:dyDescent="0.35">
      <c r="A16" s="33"/>
      <c r="B16" s="422" t="s">
        <v>111</v>
      </c>
      <c r="C16" s="422"/>
      <c r="D16" s="422"/>
      <c r="E16" s="33"/>
      <c r="F16" s="35"/>
      <c r="G16" s="36"/>
    </row>
    <row r="17" spans="1:8" s="32" customFormat="1" x14ac:dyDescent="0.35">
      <c r="A17" s="37" t="s">
        <v>165</v>
      </c>
      <c r="B17" s="38"/>
      <c r="C17" s="38"/>
      <c r="D17" s="329"/>
      <c r="E17" s="38"/>
      <c r="F17" s="31"/>
    </row>
    <row r="18" spans="1:8" x14ac:dyDescent="0.35">
      <c r="A18" s="55" t="s">
        <v>105</v>
      </c>
      <c r="B18" s="56" t="s">
        <v>106</v>
      </c>
      <c r="C18" s="55" t="s">
        <v>107</v>
      </c>
      <c r="D18" s="57" t="s">
        <v>108</v>
      </c>
      <c r="E18" s="39" t="s">
        <v>109</v>
      </c>
      <c r="H18" s="41"/>
    </row>
    <row r="19" spans="1:8" ht="45" customHeight="1" x14ac:dyDescent="0.35">
      <c r="A19" s="58" t="s">
        <v>166</v>
      </c>
      <c r="B19" s="59" t="s">
        <v>167</v>
      </c>
      <c r="C19" s="60" t="s">
        <v>168</v>
      </c>
      <c r="D19" s="364"/>
      <c r="E19" s="407"/>
      <c r="F19" s="54">
        <f t="shared" ref="F19:F20" si="2">IF(D19="I - Included with COTS",5,IF(D19="IN - Included by UAT (no cost)",3,IF(D19="IC - Included by UAT (with cost)",-2,IF(D19="N- Cannot Meet",-5,))))</f>
        <v>0</v>
      </c>
      <c r="G19" s="54" t="str">
        <f t="shared" ref="G19:G20" si="3">IF(D19="I - Included with COTS","I",IF(D19="IN - Included by UAT (no cost)","IN",IF(D19="IC - included by UAT (with cost)","IC",IF(D19="N- Cannot Meet","N",IF(D19=$G$1,"No Answer")))))</f>
        <v>No Answer</v>
      </c>
    </row>
    <row r="20" spans="1:8" ht="30" customHeight="1" x14ac:dyDescent="0.35">
      <c r="A20" s="58" t="s">
        <v>169</v>
      </c>
      <c r="B20" s="59" t="s">
        <v>170</v>
      </c>
      <c r="C20" s="60" t="s">
        <v>171</v>
      </c>
      <c r="D20" s="364"/>
      <c r="E20" s="407"/>
      <c r="F20" s="54">
        <f t="shared" si="2"/>
        <v>0</v>
      </c>
      <c r="G20" s="54" t="str">
        <f t="shared" si="3"/>
        <v>No Answer</v>
      </c>
    </row>
    <row r="21" spans="1:8" ht="15" customHeight="1" x14ac:dyDescent="0.35">
      <c r="A21" s="365" t="s">
        <v>172</v>
      </c>
      <c r="B21" s="366"/>
      <c r="C21" s="366"/>
      <c r="D21" s="330"/>
      <c r="E21" s="366"/>
    </row>
    <row r="22" spans="1:8" ht="30" customHeight="1" x14ac:dyDescent="0.35">
      <c r="A22" s="58" t="s">
        <v>173</v>
      </c>
      <c r="B22" s="59" t="s">
        <v>174</v>
      </c>
      <c r="C22" s="65" t="s">
        <v>175</v>
      </c>
      <c r="D22" s="364"/>
      <c r="E22" s="407"/>
      <c r="F22" s="54">
        <f t="shared" ref="F22" si="4">IF(D22="I - Included with COTS",5,IF(D22="IN - Included by UAT (no cost)",3,IF(D22="IC - Included by UAT (with cost)",-2,IF(D22="N- Cannot Meet",-5,))))</f>
        <v>0</v>
      </c>
      <c r="G22" s="54" t="str">
        <f t="shared" ref="G22" si="5">IF(D22="I - Included with COTS","I",IF(D22="IN - Included by UAT (no cost)","IN",IF(D22="IC - included by UAT (with cost)","IC",IF(D22="N- Cannot Meet","N",IF(D22=$G$1,"No Answer")))))</f>
        <v>No Answer</v>
      </c>
    </row>
    <row r="23" spans="1:8" ht="30" customHeight="1" x14ac:dyDescent="0.35">
      <c r="A23" s="58" t="s">
        <v>176</v>
      </c>
      <c r="B23" s="59" t="s">
        <v>177</v>
      </c>
      <c r="C23" s="65" t="s">
        <v>178</v>
      </c>
      <c r="D23" s="364"/>
      <c r="E23" s="407"/>
      <c r="F23" s="54">
        <f t="shared" ref="F23" si="6">IF(D23="I - Included with COTS",5,IF(D23="IN - Included by UAT (no cost)",3,IF(D23="IC - Included by UAT (with cost)",-2,IF(D23="N- Cannot Meet",-5,))))</f>
        <v>0</v>
      </c>
      <c r="G23" s="54" t="str">
        <f t="shared" ref="G23" si="7">IF(D23="I - Included with COTS","I",IF(D23="IN - Included by UAT (no cost)","IN",IF(D23="IC - included by UAT (with cost)","IC",IF(D23="N- Cannot Meet","N",IF(D23=$G$1,"No Answer")))))</f>
        <v>No Answer</v>
      </c>
    </row>
    <row r="25" spans="1:8" s="32" customFormat="1" ht="15" customHeight="1" x14ac:dyDescent="0.35">
      <c r="A25" s="29" t="s">
        <v>179</v>
      </c>
      <c r="B25" s="30"/>
      <c r="C25" s="30"/>
      <c r="D25" s="149"/>
      <c r="E25" s="30"/>
      <c r="F25" s="31"/>
    </row>
    <row r="26" spans="1:8" s="32" customFormat="1" ht="30" customHeight="1" x14ac:dyDescent="0.35">
      <c r="A26" s="33"/>
      <c r="B26" s="422" t="s">
        <v>145</v>
      </c>
      <c r="C26" s="422"/>
      <c r="D26" s="422"/>
      <c r="E26" s="33"/>
      <c r="F26" s="35"/>
      <c r="G26" s="36"/>
    </row>
    <row r="27" spans="1:8" ht="15" customHeight="1" x14ac:dyDescent="0.35">
      <c r="A27" s="150" t="s">
        <v>180</v>
      </c>
      <c r="B27" s="152"/>
      <c r="C27" s="152"/>
      <c r="D27" s="369"/>
      <c r="E27" s="152"/>
    </row>
    <row r="28" spans="1:8" ht="15" customHeight="1" x14ac:dyDescent="0.35">
      <c r="A28" s="55" t="s">
        <v>105</v>
      </c>
      <c r="B28" s="56" t="s">
        <v>106</v>
      </c>
      <c r="C28" s="55" t="s">
        <v>107</v>
      </c>
      <c r="D28" s="57" t="s">
        <v>108</v>
      </c>
      <c r="E28" s="39" t="s">
        <v>109</v>
      </c>
      <c r="H28" s="41"/>
    </row>
    <row r="29" spans="1:8" ht="30" customHeight="1" x14ac:dyDescent="0.35">
      <c r="A29" s="58" t="s">
        <v>181</v>
      </c>
      <c r="B29" s="97" t="s">
        <v>182</v>
      </c>
      <c r="C29" s="71" t="s">
        <v>183</v>
      </c>
      <c r="D29" s="364"/>
      <c r="E29" s="398"/>
      <c r="F29" s="54">
        <f>IF(D29="I - Included with COTS",3,IF(D29="IN - Included by UAT (no cost)",1,IF(D29="IC - Included by UAT (with cost)",0,IF(D29="N- Cannot Meet",0,))))</f>
        <v>0</v>
      </c>
      <c r="G29" s="54" t="str">
        <f>IF(D29="I - Included with COTS","I",IF(D29="IN - Included by UAT (no cost)","IN",IF(D29="IC - included by UAT (with cost)","IC",IF(D29="N- Cannot Meet","N",IF(D29=$G$1,"No Answer")))))</f>
        <v>No Answer</v>
      </c>
    </row>
    <row r="30" spans="1:8" ht="15" customHeight="1" x14ac:dyDescent="0.35">
      <c r="A30" s="73"/>
      <c r="B30" s="183"/>
      <c r="C30" s="184"/>
      <c r="D30" s="367"/>
      <c r="E30" s="370"/>
      <c r="F30" s="54"/>
      <c r="G30" s="54"/>
    </row>
    <row r="31" spans="1:8" ht="15" customHeight="1" x14ac:dyDescent="0.35">
      <c r="A31" s="150" t="s">
        <v>165</v>
      </c>
      <c r="B31" s="152"/>
      <c r="C31" s="152"/>
      <c r="D31" s="369"/>
      <c r="E31" s="152"/>
    </row>
    <row r="32" spans="1:8" ht="15" customHeight="1" x14ac:dyDescent="0.35">
      <c r="A32" s="55" t="s">
        <v>105</v>
      </c>
      <c r="B32" s="56" t="s">
        <v>106</v>
      </c>
      <c r="C32" s="55" t="s">
        <v>107</v>
      </c>
      <c r="D32" s="57" t="s">
        <v>108</v>
      </c>
      <c r="E32" s="39" t="s">
        <v>109</v>
      </c>
      <c r="H32" s="41"/>
    </row>
    <row r="33" spans="1:7" ht="30" customHeight="1" x14ac:dyDescent="0.35">
      <c r="A33" s="58" t="s">
        <v>184</v>
      </c>
      <c r="B33" s="59" t="s">
        <v>185</v>
      </c>
      <c r="C33" s="60" t="s">
        <v>186</v>
      </c>
      <c r="D33" s="364"/>
      <c r="E33" s="407"/>
      <c r="F33" s="54">
        <f>IF(D33="I - Included with COTS",3,IF(D33="IN - Included by UAT (no cost)",1,IF(D33="IC - Included by UAT (with cost)",0,IF(D33="N- Cannot Meet",0,))))</f>
        <v>0</v>
      </c>
      <c r="G33" s="54" t="str">
        <f>IF(D33="I - Included with COTS","I",IF(D33="IN - Included by UAT (no cost)","IN",IF(D33="IC - included by UAT (with cost)","IC",IF(D33="N- Cannot Meet","N",IF(D33=$G$1,"No Answer")))))</f>
        <v>No Answer</v>
      </c>
    </row>
    <row r="34" spans="1:7" ht="30" customHeight="1" x14ac:dyDescent="0.35">
      <c r="A34" s="425"/>
      <c r="B34" s="425"/>
      <c r="C34" s="425"/>
      <c r="D34" s="425"/>
      <c r="E34" s="425"/>
      <c r="F34" s="336"/>
      <c r="G34" s="337"/>
    </row>
    <row r="36" spans="1:7" hidden="1" x14ac:dyDescent="0.35">
      <c r="E36" s="80" t="s">
        <v>158</v>
      </c>
      <c r="F36" s="32"/>
      <c r="G36" s="32"/>
    </row>
    <row r="37" spans="1:7" hidden="1" x14ac:dyDescent="0.35">
      <c r="E37" s="81" t="s">
        <v>14</v>
      </c>
      <c r="F37" s="32">
        <f>COUNTIF(D4:D13, "*")</f>
        <v>0</v>
      </c>
      <c r="G37" s="32"/>
    </row>
    <row r="38" spans="1:7" hidden="1" x14ac:dyDescent="0.35">
      <c r="E38" s="81" t="s">
        <v>15</v>
      </c>
      <c r="F38" s="32">
        <f>F37*0</f>
        <v>0</v>
      </c>
      <c r="G38" s="32"/>
    </row>
    <row r="39" spans="1:7" hidden="1" x14ac:dyDescent="0.35">
      <c r="E39" s="81" t="s">
        <v>16</v>
      </c>
      <c r="F39" s="32">
        <f>SUM(F4:F13)</f>
        <v>0</v>
      </c>
      <c r="G39" s="32"/>
    </row>
    <row r="40" spans="1:7" hidden="1" x14ac:dyDescent="0.35">
      <c r="E40" s="81"/>
      <c r="F40" s="32"/>
      <c r="G40" s="32"/>
    </row>
    <row r="41" spans="1:7" hidden="1" x14ac:dyDescent="0.35">
      <c r="E41" s="80" t="s">
        <v>18</v>
      </c>
      <c r="F41" s="32">
        <f>COUNTIF(G4:G13, "IN")</f>
        <v>0</v>
      </c>
      <c r="G41" s="32">
        <f>F41*0</f>
        <v>0</v>
      </c>
    </row>
    <row r="42" spans="1:7" hidden="1" x14ac:dyDescent="0.35">
      <c r="E42" s="80" t="s">
        <v>19</v>
      </c>
      <c r="F42" s="32">
        <f>COUNTIF(G4:G13, "IC")</f>
        <v>0</v>
      </c>
      <c r="G42" s="32">
        <f>F42*-2</f>
        <v>0</v>
      </c>
    </row>
    <row r="43" spans="1:7" hidden="1" x14ac:dyDescent="0.35">
      <c r="E43" s="80" t="s">
        <v>20</v>
      </c>
      <c r="F43" s="32">
        <f>COUNTIF(G4:G13, "N")</f>
        <v>0</v>
      </c>
      <c r="G43" s="32">
        <f>F43*-5</f>
        <v>0</v>
      </c>
    </row>
    <row r="44" spans="1:7" hidden="1" x14ac:dyDescent="0.35">
      <c r="E44" s="80" t="s">
        <v>21</v>
      </c>
      <c r="F44" s="32">
        <f>COUNTIF(G4:G13,"No Answer")</f>
        <v>10</v>
      </c>
      <c r="G44" s="32">
        <f>F44*0</f>
        <v>0</v>
      </c>
    </row>
    <row r="45" spans="1:7" hidden="1" x14ac:dyDescent="0.35">
      <c r="E45" s="81"/>
      <c r="F45" s="32"/>
      <c r="G45" s="32"/>
    </row>
    <row r="46" spans="1:7" hidden="1" x14ac:dyDescent="0.35">
      <c r="E46" s="82" t="s">
        <v>159</v>
      </c>
      <c r="F46" s="83">
        <f>SUM(F41:F44)</f>
        <v>10</v>
      </c>
      <c r="G46" s="83">
        <f>SUM(G41:G44)</f>
        <v>0</v>
      </c>
    </row>
    <row r="47" spans="1:7" hidden="1" x14ac:dyDescent="0.35">
      <c r="E47" s="81"/>
      <c r="F47" s="32"/>
      <c r="G47" s="32"/>
    </row>
    <row r="48" spans="1:7" hidden="1" x14ac:dyDescent="0.35">
      <c r="E48" s="80" t="s">
        <v>160</v>
      </c>
      <c r="F48" s="32"/>
      <c r="G48" s="32"/>
    </row>
    <row r="49" spans="5:7" hidden="1" x14ac:dyDescent="0.35">
      <c r="E49" s="81" t="s">
        <v>14</v>
      </c>
      <c r="F49" s="32">
        <f>COUNT(F19:F23)</f>
        <v>4</v>
      </c>
      <c r="G49" s="32"/>
    </row>
    <row r="50" spans="5:7" hidden="1" x14ac:dyDescent="0.35">
      <c r="E50" s="81" t="s">
        <v>15</v>
      </c>
      <c r="F50" s="32">
        <f>F49*5</f>
        <v>20</v>
      </c>
      <c r="G50" s="32"/>
    </row>
    <row r="51" spans="5:7" hidden="1" x14ac:dyDescent="0.35">
      <c r="E51" s="81" t="s">
        <v>16</v>
      </c>
      <c r="F51" s="32">
        <f>SUM(F19:F23)</f>
        <v>0</v>
      </c>
      <c r="G51" s="32"/>
    </row>
    <row r="52" spans="5:7" hidden="1" x14ac:dyDescent="0.35">
      <c r="E52" s="81"/>
      <c r="F52" s="32"/>
      <c r="G52" s="32"/>
    </row>
    <row r="53" spans="5:7" hidden="1" x14ac:dyDescent="0.35">
      <c r="E53" s="80" t="s">
        <v>17</v>
      </c>
      <c r="F53" s="32">
        <f>COUNTIF(G19:G23, "I")</f>
        <v>0</v>
      </c>
      <c r="G53" s="32">
        <f>F53*5</f>
        <v>0</v>
      </c>
    </row>
    <row r="54" spans="5:7" hidden="1" x14ac:dyDescent="0.35">
      <c r="E54" s="80" t="s">
        <v>18</v>
      </c>
      <c r="F54" s="32">
        <f>COUNTIF(G19:G23, "IN")</f>
        <v>0</v>
      </c>
      <c r="G54" s="32">
        <f>F54*3</f>
        <v>0</v>
      </c>
    </row>
    <row r="55" spans="5:7" hidden="1" x14ac:dyDescent="0.35">
      <c r="E55" s="80" t="s">
        <v>19</v>
      </c>
      <c r="F55" s="32">
        <f>COUNTIF(G19:G23, "IC")</f>
        <v>0</v>
      </c>
      <c r="G55" s="32">
        <f>F55*-2</f>
        <v>0</v>
      </c>
    </row>
    <row r="56" spans="5:7" hidden="1" x14ac:dyDescent="0.35">
      <c r="E56" s="80" t="s">
        <v>20</v>
      </c>
      <c r="F56" s="32">
        <f>COUNTIF(G19:G23, "N")</f>
        <v>0</v>
      </c>
      <c r="G56" s="32">
        <f>F56*-5</f>
        <v>0</v>
      </c>
    </row>
    <row r="57" spans="5:7" hidden="1" x14ac:dyDescent="0.35">
      <c r="E57" s="80" t="s">
        <v>21</v>
      </c>
      <c r="F57" s="32">
        <f>COUNTIF(G19:G23,"No Answer")</f>
        <v>4</v>
      </c>
      <c r="G57" s="32">
        <f>F57*0</f>
        <v>0</v>
      </c>
    </row>
    <row r="58" spans="5:7" hidden="1" x14ac:dyDescent="0.35">
      <c r="E58" s="81"/>
      <c r="F58" s="32"/>
      <c r="G58" s="32"/>
    </row>
    <row r="59" spans="5:7" hidden="1" x14ac:dyDescent="0.35">
      <c r="E59" s="82" t="s">
        <v>159</v>
      </c>
      <c r="F59" s="83">
        <f>SUM(F53:F57)</f>
        <v>4</v>
      </c>
      <c r="G59" s="83">
        <f>SUM(G53:G57)</f>
        <v>0</v>
      </c>
    </row>
    <row r="60" spans="5:7" hidden="1" x14ac:dyDescent="0.35">
      <c r="E60" s="81"/>
      <c r="F60" s="32"/>
      <c r="G60" s="32"/>
    </row>
    <row r="61" spans="5:7" hidden="1" x14ac:dyDescent="0.35">
      <c r="E61" s="80" t="s">
        <v>161</v>
      </c>
      <c r="F61" s="32"/>
      <c r="G61" s="32"/>
    </row>
    <row r="62" spans="5:7" hidden="1" x14ac:dyDescent="0.35">
      <c r="E62" s="81" t="s">
        <v>14</v>
      </c>
      <c r="F62" s="32">
        <f>COUNT(F29:F33)</f>
        <v>2</v>
      </c>
      <c r="G62" s="32"/>
    </row>
    <row r="63" spans="5:7" hidden="1" x14ac:dyDescent="0.35">
      <c r="E63" s="81" t="s">
        <v>15</v>
      </c>
      <c r="F63" s="32">
        <f>F62*3</f>
        <v>6</v>
      </c>
      <c r="G63" s="32"/>
    </row>
    <row r="64" spans="5:7" hidden="1" x14ac:dyDescent="0.35">
      <c r="E64" s="81" t="s">
        <v>16</v>
      </c>
      <c r="F64" s="32">
        <f>SUM(F29:F33)</f>
        <v>0</v>
      </c>
      <c r="G64" s="32"/>
    </row>
    <row r="65" spans="5:7" hidden="1" x14ac:dyDescent="0.35">
      <c r="E65" s="81"/>
      <c r="F65" s="32"/>
      <c r="G65" s="32"/>
    </row>
    <row r="66" spans="5:7" hidden="1" x14ac:dyDescent="0.35">
      <c r="E66" s="80" t="s">
        <v>17</v>
      </c>
      <c r="F66" s="32">
        <f>COUNTIF(G29:G33, "I")</f>
        <v>0</v>
      </c>
      <c r="G66" s="32">
        <f>F66*3</f>
        <v>0</v>
      </c>
    </row>
    <row r="67" spans="5:7" hidden="1" x14ac:dyDescent="0.35">
      <c r="E67" s="80" t="s">
        <v>18</v>
      </c>
      <c r="F67" s="32">
        <f>COUNTIF(G29:G33, "IN")</f>
        <v>0</v>
      </c>
      <c r="G67" s="32">
        <f>F67*1</f>
        <v>0</v>
      </c>
    </row>
    <row r="68" spans="5:7" hidden="1" x14ac:dyDescent="0.35">
      <c r="E68" s="80" t="s">
        <v>19</v>
      </c>
      <c r="F68" s="32">
        <f>COUNTIF(G29:G33, "IC")</f>
        <v>0</v>
      </c>
      <c r="G68" s="32">
        <f>F68*0</f>
        <v>0</v>
      </c>
    </row>
    <row r="69" spans="5:7" hidden="1" x14ac:dyDescent="0.35">
      <c r="E69" s="80" t="s">
        <v>20</v>
      </c>
      <c r="F69" s="32">
        <f>COUNTIF(G29:G33, "N")</f>
        <v>0</v>
      </c>
      <c r="G69" s="32">
        <f>F69*0</f>
        <v>0</v>
      </c>
    </row>
    <row r="70" spans="5:7" hidden="1" x14ac:dyDescent="0.35">
      <c r="E70" s="80" t="s">
        <v>21</v>
      </c>
      <c r="F70" s="32">
        <f>COUNTIF(G29:G33,"No Answer")</f>
        <v>2</v>
      </c>
      <c r="G70" s="32">
        <f>F70*0</f>
        <v>0</v>
      </c>
    </row>
    <row r="71" spans="5:7" hidden="1" x14ac:dyDescent="0.35">
      <c r="E71" s="81"/>
      <c r="F71" s="32"/>
      <c r="G71" s="32"/>
    </row>
    <row r="72" spans="5:7" hidden="1" x14ac:dyDescent="0.35">
      <c r="E72" s="82" t="s">
        <v>159</v>
      </c>
      <c r="F72" s="83">
        <f>SUM(F66:F70)</f>
        <v>2</v>
      </c>
      <c r="G72" s="83">
        <f>SUM(G66:G70)</f>
        <v>0</v>
      </c>
    </row>
  </sheetData>
  <sheetProtection algorithmName="SHA-512" hashValue="xKFHQNjQ1IQamDlOxzNRU9XkA19AVkeA+9NdGhOFLmiheqR+UBYLd28/wYI/NrnTBhXeNEfYoyuuOZzKAPN4zw==" saltValue="dMO4mMSbeT9vDe/cYXoGWQ==" spinCount="100000" sheet="1" selectLockedCells="1"/>
  <protectedRanges>
    <protectedRange sqref="A4:B13 D4:E13 C4:C6 C8:C13" name="Range1"/>
  </protectedRanges>
  <mergeCells count="4">
    <mergeCell ref="B16:D16"/>
    <mergeCell ref="B26:D26"/>
    <mergeCell ref="A34:E34"/>
    <mergeCell ref="B2:D2"/>
  </mergeCells>
  <phoneticPr fontId="48" type="noConversion"/>
  <dataValidations count="2">
    <dataValidation type="list" showInputMessage="1" showErrorMessage="1" sqref="D17 D15 D25" xr:uid="{B8D28115-5AEF-4DF1-81DB-5D28AA0A321A}">
      <formula1>#REF!</formula1>
    </dataValidation>
    <dataValidation type="list" allowBlank="1" showInputMessage="1" showErrorMessage="1" sqref="D30" xr:uid="{9BF9DE24-D469-4610-9E3D-0E8637B05C78}">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CB51615-C5ED-4777-B585-D347223B60C1}">
          <x14:formula1>
            <xm:f>'Summary Sheet'!$A$237:$A$240</xm:f>
          </x14:formula1>
          <xm:sqref>D4:D13</xm:sqref>
        </x14:dataValidation>
        <x14:dataValidation type="list" allowBlank="1" showInputMessage="1" showErrorMessage="1" xr:uid="{86AFD9CE-698C-4E38-8D3A-1C8C38EB81F5}">
          <x14:formula1>
            <xm:f>'Summary Sheet'!$A$231:$A$235</xm:f>
          </x14:formula1>
          <xm:sqref>D22:D23 D29 D33 D19:D20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A938B-75FF-44D3-A035-D13D912E88E5}">
  <dimension ref="A1:AE70"/>
  <sheetViews>
    <sheetView zoomScale="76" zoomScaleNormal="110" workbookViewId="0">
      <selection activeCell="D7" sqref="D7"/>
    </sheetView>
  </sheetViews>
  <sheetFormatPr defaultColWidth="9.1796875" defaultRowHeight="13" x14ac:dyDescent="0.3"/>
  <cols>
    <col min="1" max="1" width="8.81640625" style="101" customWidth="1"/>
    <col min="2" max="2" width="32.81640625" style="101" customWidth="1"/>
    <col min="3" max="3" width="60.81640625" style="101" customWidth="1"/>
    <col min="4" max="4" width="26.81640625" style="116" customWidth="1"/>
    <col min="5" max="5" width="35.81640625" style="113" customWidth="1"/>
    <col min="6" max="6" width="20" style="113" hidden="1" customWidth="1"/>
    <col min="7" max="7" width="13.81640625" style="113" hidden="1" customWidth="1"/>
    <col min="8" max="8" width="10.81640625" style="113" customWidth="1"/>
    <col min="9" max="9" width="33.1796875" style="113" customWidth="1"/>
    <col min="10" max="16384" width="9.1796875" style="113"/>
  </cols>
  <sheetData>
    <row r="1" spans="1:8" s="85" customFormat="1" ht="15.75" customHeight="1" x14ac:dyDescent="0.3">
      <c r="A1" s="427" t="s">
        <v>187</v>
      </c>
      <c r="B1" s="427"/>
      <c r="C1" s="427"/>
      <c r="D1" s="427"/>
      <c r="E1" s="427"/>
      <c r="F1" s="84"/>
    </row>
    <row r="2" spans="1:8" s="85" customFormat="1" ht="15.75" customHeight="1" x14ac:dyDescent="0.3">
      <c r="A2" s="86"/>
      <c r="B2" s="86"/>
      <c r="C2" s="86"/>
      <c r="D2" s="86"/>
      <c r="E2" s="86"/>
      <c r="F2" s="84"/>
    </row>
    <row r="3" spans="1:8" s="89" customFormat="1" ht="15.75" customHeight="1" x14ac:dyDescent="0.35">
      <c r="A3" s="428" t="s">
        <v>188</v>
      </c>
      <c r="B3" s="429"/>
      <c r="C3" s="429"/>
      <c r="D3" s="87"/>
      <c r="E3" s="87"/>
      <c r="F3" s="88"/>
    </row>
    <row r="4" spans="1:8" s="89" customFormat="1" ht="30" customHeight="1" x14ac:dyDescent="0.35">
      <c r="A4" s="90"/>
      <c r="B4" s="424" t="s">
        <v>111</v>
      </c>
      <c r="C4" s="424"/>
      <c r="D4" s="424"/>
      <c r="E4" s="90"/>
      <c r="F4" s="91"/>
      <c r="G4" s="92"/>
    </row>
    <row r="5" spans="1:8" s="89" customFormat="1" ht="15.75" customHeight="1" x14ac:dyDescent="0.35">
      <c r="A5" s="430" t="s">
        <v>189</v>
      </c>
      <c r="B5" s="431"/>
      <c r="C5" s="431"/>
      <c r="D5" s="431"/>
      <c r="E5" s="431"/>
      <c r="F5" s="88"/>
    </row>
    <row r="6" spans="1:8" customFormat="1" ht="14.5" x14ac:dyDescent="0.35">
      <c r="A6" s="55" t="s">
        <v>105</v>
      </c>
      <c r="B6" s="56" t="s">
        <v>106</v>
      </c>
      <c r="C6" s="55" t="s">
        <v>107</v>
      </c>
      <c r="D6" s="93" t="s">
        <v>108</v>
      </c>
      <c r="E6" s="94" t="s">
        <v>109</v>
      </c>
      <c r="H6" s="95"/>
    </row>
    <row r="7" spans="1:8" s="101" customFormat="1" ht="30" customHeight="1" x14ac:dyDescent="0.25">
      <c r="A7" s="96" t="s">
        <v>190</v>
      </c>
      <c r="B7" s="97" t="s">
        <v>191</v>
      </c>
      <c r="C7" s="98" t="s">
        <v>192</v>
      </c>
      <c r="D7" s="61"/>
      <c r="E7" s="398"/>
      <c r="F7" s="99">
        <f>IF(D7="I - Included with COTS",5,IF(D7="IN - Included by UAT (no cost)",3,IF(D7="IC - Included by UAT (with cost)",-2,IF(D7="N- Cannot Meet",-5,))))</f>
        <v>0</v>
      </c>
      <c r="G7" s="99" t="str">
        <f t="shared" ref="G7:G46" si="0">IF(D7="I - Included with COTS","I",IF(D7="IN - Included by UAT (no cost)","IN",IF(D7="IC - included by UAT (with cost)","IC",IF(D7="N- Cannot Meet","N",IF(D7=$G$1,"No Answer")))))</f>
        <v>No Answer</v>
      </c>
      <c r="H7" s="100"/>
    </row>
    <row r="8" spans="1:8" s="101" customFormat="1" ht="30" customHeight="1" x14ac:dyDescent="0.25">
      <c r="A8" s="96" t="s">
        <v>193</v>
      </c>
      <c r="B8" s="59" t="s">
        <v>194</v>
      </c>
      <c r="C8" s="102" t="s">
        <v>195</v>
      </c>
      <c r="D8" s="61"/>
      <c r="E8" s="398"/>
      <c r="F8" s="99">
        <f t="shared" ref="F8:F55" si="1">IF(D8="I - Included with COTS",5,IF(D8="IN - Included by UAT (no cost)",3,IF(D8="IC - Included by UAT (with cost)",-2,IF(D8="N- Cannot Meet",-5,))))</f>
        <v>0</v>
      </c>
      <c r="G8" s="99" t="str">
        <f t="shared" si="0"/>
        <v>No Answer</v>
      </c>
    </row>
    <row r="9" spans="1:8" s="101" customFormat="1" ht="30" customHeight="1" x14ac:dyDescent="0.25">
      <c r="A9" s="96" t="s">
        <v>196</v>
      </c>
      <c r="B9" s="103" t="s">
        <v>197</v>
      </c>
      <c r="C9" s="104" t="s">
        <v>198</v>
      </c>
      <c r="D9" s="61"/>
      <c r="E9" s="398"/>
      <c r="F9" s="99">
        <f t="shared" si="1"/>
        <v>0</v>
      </c>
      <c r="G9" s="99" t="str">
        <f t="shared" si="0"/>
        <v>No Answer</v>
      </c>
      <c r="H9" s="105"/>
    </row>
    <row r="10" spans="1:8" s="101" customFormat="1" ht="30" customHeight="1" x14ac:dyDescent="0.25">
      <c r="A10" s="96" t="s">
        <v>199</v>
      </c>
      <c r="B10" s="59" t="s">
        <v>200</v>
      </c>
      <c r="C10" s="65" t="s">
        <v>201</v>
      </c>
      <c r="D10" s="61"/>
      <c r="E10" s="398"/>
      <c r="F10" s="99">
        <f t="shared" si="1"/>
        <v>0</v>
      </c>
      <c r="G10" s="99" t="str">
        <f t="shared" si="0"/>
        <v>No Answer</v>
      </c>
    </row>
    <row r="11" spans="1:8" s="101" customFormat="1" ht="30" customHeight="1" x14ac:dyDescent="0.25">
      <c r="A11" s="96" t="s">
        <v>202</v>
      </c>
      <c r="B11" s="103" t="s">
        <v>203</v>
      </c>
      <c r="C11" s="106" t="s">
        <v>204</v>
      </c>
      <c r="D11" s="61"/>
      <c r="E11" s="398"/>
      <c r="F11" s="99">
        <f t="shared" si="1"/>
        <v>0</v>
      </c>
      <c r="G11" s="99" t="str">
        <f t="shared" si="0"/>
        <v>No Answer</v>
      </c>
      <c r="H11" s="105"/>
    </row>
    <row r="12" spans="1:8" s="101" customFormat="1" ht="30" customHeight="1" x14ac:dyDescent="0.25">
      <c r="A12" s="96" t="s">
        <v>205</v>
      </c>
      <c r="B12" s="97" t="s">
        <v>206</v>
      </c>
      <c r="C12" s="107" t="s">
        <v>207</v>
      </c>
      <c r="D12" s="61"/>
      <c r="E12" s="404"/>
      <c r="F12" s="99">
        <f t="shared" si="1"/>
        <v>0</v>
      </c>
      <c r="G12" s="99" t="str">
        <f t="shared" si="0"/>
        <v>No Answer</v>
      </c>
      <c r="H12" s="100"/>
    </row>
    <row r="13" spans="1:8" s="101" customFormat="1" ht="30" customHeight="1" x14ac:dyDescent="0.25">
      <c r="A13" s="96" t="s">
        <v>208</v>
      </c>
      <c r="B13" s="59" t="s">
        <v>209</v>
      </c>
      <c r="C13" s="108" t="s">
        <v>210</v>
      </c>
      <c r="D13" s="61"/>
      <c r="E13" s="405"/>
      <c r="F13" s="99">
        <f t="shared" si="1"/>
        <v>0</v>
      </c>
      <c r="G13" s="99" t="str">
        <f t="shared" si="0"/>
        <v>No Answer</v>
      </c>
    </row>
    <row r="14" spans="1:8" s="101" customFormat="1" ht="30" customHeight="1" x14ac:dyDescent="0.25">
      <c r="A14" s="96" t="s">
        <v>211</v>
      </c>
      <c r="B14" s="109" t="s">
        <v>212</v>
      </c>
      <c r="C14" s="60" t="s">
        <v>213</v>
      </c>
      <c r="D14" s="61"/>
      <c r="E14" s="389"/>
      <c r="F14" s="99">
        <f t="shared" si="1"/>
        <v>0</v>
      </c>
      <c r="G14" s="99" t="str">
        <f t="shared" si="0"/>
        <v>No Answer</v>
      </c>
    </row>
    <row r="15" spans="1:8" s="101" customFormat="1" ht="30" customHeight="1" x14ac:dyDescent="0.25">
      <c r="A15" s="96" t="s">
        <v>214</v>
      </c>
      <c r="B15" s="97" t="s">
        <v>215</v>
      </c>
      <c r="C15" s="110" t="s">
        <v>216</v>
      </c>
      <c r="D15" s="61"/>
      <c r="E15" s="398"/>
      <c r="F15" s="99">
        <f t="shared" si="1"/>
        <v>0</v>
      </c>
      <c r="G15" s="99" t="str">
        <f t="shared" si="0"/>
        <v>No Answer</v>
      </c>
    </row>
    <row r="16" spans="1:8" s="101" customFormat="1" ht="30" customHeight="1" x14ac:dyDescent="0.25">
      <c r="A16" s="96" t="s">
        <v>217</v>
      </c>
      <c r="B16" s="69" t="s">
        <v>218</v>
      </c>
      <c r="C16" s="111" t="s">
        <v>219</v>
      </c>
      <c r="D16" s="61"/>
      <c r="E16" s="389"/>
      <c r="F16" s="99">
        <f t="shared" si="1"/>
        <v>0</v>
      </c>
      <c r="G16" s="99" t="str">
        <f t="shared" si="0"/>
        <v>No Answer</v>
      </c>
      <c r="H16" s="100"/>
    </row>
    <row r="17" spans="1:8" s="101" customFormat="1" ht="30" customHeight="1" x14ac:dyDescent="0.25">
      <c r="A17" s="96" t="s">
        <v>220</v>
      </c>
      <c r="B17" s="69" t="s">
        <v>221</v>
      </c>
      <c r="C17" s="111" t="s">
        <v>222</v>
      </c>
      <c r="D17" s="61"/>
      <c r="E17" s="389"/>
      <c r="F17" s="99">
        <f t="shared" si="1"/>
        <v>0</v>
      </c>
      <c r="G17" s="99" t="str">
        <f t="shared" si="0"/>
        <v>No Answer</v>
      </c>
      <c r="H17" s="100"/>
    </row>
    <row r="18" spans="1:8" s="101" customFormat="1" ht="30" customHeight="1" x14ac:dyDescent="0.25">
      <c r="A18" s="96" t="s">
        <v>223</v>
      </c>
      <c r="B18" s="112" t="s">
        <v>224</v>
      </c>
      <c r="C18" s="108" t="s">
        <v>225</v>
      </c>
      <c r="D18" s="61"/>
      <c r="E18" s="406"/>
      <c r="F18" s="99">
        <f t="shared" si="1"/>
        <v>0</v>
      </c>
      <c r="G18" s="99" t="str">
        <f t="shared" si="0"/>
        <v>No Answer</v>
      </c>
    </row>
    <row r="19" spans="1:8" s="101" customFormat="1" ht="30" customHeight="1" x14ac:dyDescent="0.25">
      <c r="A19" s="96" t="s">
        <v>226</v>
      </c>
      <c r="B19" s="59" t="s">
        <v>227</v>
      </c>
      <c r="C19" s="65" t="s">
        <v>228</v>
      </c>
      <c r="D19" s="61"/>
      <c r="E19" s="398"/>
      <c r="F19" s="99">
        <f t="shared" si="1"/>
        <v>0</v>
      </c>
      <c r="G19" s="99" t="str">
        <f t="shared" si="0"/>
        <v>No Answer</v>
      </c>
    </row>
    <row r="20" spans="1:8" s="101" customFormat="1" ht="30" customHeight="1" x14ac:dyDescent="0.25">
      <c r="A20" s="96" t="s">
        <v>229</v>
      </c>
      <c r="B20" s="59" t="s">
        <v>230</v>
      </c>
      <c r="C20" s="65" t="s">
        <v>231</v>
      </c>
      <c r="D20" s="61"/>
      <c r="E20" s="398"/>
      <c r="F20" s="99">
        <f t="shared" si="1"/>
        <v>0</v>
      </c>
      <c r="G20" s="99" t="str">
        <f t="shared" si="0"/>
        <v>No Answer</v>
      </c>
    </row>
    <row r="21" spans="1:8" s="101" customFormat="1" ht="30" customHeight="1" x14ac:dyDescent="0.25">
      <c r="A21" s="96" t="s">
        <v>232</v>
      </c>
      <c r="B21" s="64" t="s">
        <v>233</v>
      </c>
      <c r="C21" s="65" t="s">
        <v>234</v>
      </c>
      <c r="D21" s="61"/>
      <c r="E21" s="398"/>
      <c r="F21" s="99">
        <f t="shared" si="1"/>
        <v>0</v>
      </c>
      <c r="G21" s="99" t="str">
        <f t="shared" si="0"/>
        <v>No Answer</v>
      </c>
    </row>
    <row r="22" spans="1:8" s="101" customFormat="1" ht="30" customHeight="1" x14ac:dyDescent="0.25">
      <c r="A22" s="96" t="s">
        <v>235</v>
      </c>
      <c r="B22" s="59" t="s">
        <v>236</v>
      </c>
      <c r="C22" s="65" t="s">
        <v>237</v>
      </c>
      <c r="D22" s="61"/>
      <c r="E22" s="398"/>
      <c r="F22" s="99">
        <f t="shared" si="1"/>
        <v>0</v>
      </c>
      <c r="G22" s="99" t="str">
        <f t="shared" si="0"/>
        <v>No Answer</v>
      </c>
    </row>
    <row r="23" spans="1:8" s="101" customFormat="1" ht="30" customHeight="1" x14ac:dyDescent="0.25">
      <c r="A23" s="96" t="s">
        <v>238</v>
      </c>
      <c r="B23" s="59" t="s">
        <v>239</v>
      </c>
      <c r="C23" s="65" t="s">
        <v>240</v>
      </c>
      <c r="D23" s="61"/>
      <c r="E23" s="398"/>
      <c r="F23" s="99">
        <f t="shared" si="1"/>
        <v>0</v>
      </c>
      <c r="G23" s="99" t="str">
        <f t="shared" si="0"/>
        <v>No Answer</v>
      </c>
    </row>
    <row r="24" spans="1:8" ht="60" customHeight="1" x14ac:dyDescent="0.3">
      <c r="A24" s="96" t="s">
        <v>241</v>
      </c>
      <c r="B24" s="59" t="s">
        <v>242</v>
      </c>
      <c r="C24" s="65" t="s">
        <v>243</v>
      </c>
      <c r="D24" s="61"/>
      <c r="E24" s="398"/>
      <c r="F24" s="99">
        <f t="shared" si="1"/>
        <v>0</v>
      </c>
      <c r="G24" s="99" t="str">
        <f t="shared" si="0"/>
        <v>No Answer</v>
      </c>
    </row>
    <row r="25" spans="1:8" s="115" customFormat="1" ht="30" customHeight="1" x14ac:dyDescent="0.3">
      <c r="A25" s="96" t="s">
        <v>244</v>
      </c>
      <c r="B25" s="64" t="s">
        <v>245</v>
      </c>
      <c r="C25" s="65" t="s">
        <v>246</v>
      </c>
      <c r="D25" s="61"/>
      <c r="E25" s="380"/>
      <c r="F25" s="99">
        <f t="shared" si="1"/>
        <v>0</v>
      </c>
      <c r="G25" s="99" t="str">
        <f t="shared" si="0"/>
        <v>No Answer</v>
      </c>
    </row>
    <row r="26" spans="1:8" s="115" customFormat="1" ht="45" customHeight="1" x14ac:dyDescent="0.3">
      <c r="A26" s="96" t="s">
        <v>247</v>
      </c>
      <c r="B26" s="64" t="s">
        <v>248</v>
      </c>
      <c r="C26" s="65" t="s">
        <v>249</v>
      </c>
      <c r="D26" s="61"/>
      <c r="E26" s="380"/>
      <c r="F26" s="99">
        <f t="shared" si="1"/>
        <v>0</v>
      </c>
      <c r="G26" s="99" t="str">
        <f t="shared" si="0"/>
        <v>No Answer</v>
      </c>
    </row>
    <row r="27" spans="1:8" s="115" customFormat="1" ht="30" customHeight="1" x14ac:dyDescent="0.3">
      <c r="A27" s="96" t="s">
        <v>250</v>
      </c>
      <c r="B27" s="64" t="s">
        <v>251</v>
      </c>
      <c r="C27" s="65" t="s">
        <v>252</v>
      </c>
      <c r="D27" s="61"/>
      <c r="E27" s="380"/>
      <c r="F27" s="99">
        <f t="shared" si="1"/>
        <v>0</v>
      </c>
      <c r="G27" s="99" t="str">
        <f t="shared" si="0"/>
        <v>No Answer</v>
      </c>
    </row>
    <row r="28" spans="1:8" ht="30" customHeight="1" x14ac:dyDescent="0.3">
      <c r="A28" s="96" t="s">
        <v>253</v>
      </c>
      <c r="B28" s="59" t="s">
        <v>254</v>
      </c>
      <c r="C28" s="60" t="s">
        <v>255</v>
      </c>
      <c r="D28" s="61"/>
      <c r="E28" s="398"/>
      <c r="F28" s="99">
        <f t="shared" si="1"/>
        <v>0</v>
      </c>
      <c r="G28" s="99" t="str">
        <f t="shared" si="0"/>
        <v>No Answer</v>
      </c>
    </row>
    <row r="29" spans="1:8" ht="30" customHeight="1" x14ac:dyDescent="0.3">
      <c r="A29" s="96" t="s">
        <v>256</v>
      </c>
      <c r="B29" s="59" t="s">
        <v>257</v>
      </c>
      <c r="C29" s="65" t="s">
        <v>258</v>
      </c>
      <c r="D29" s="61"/>
      <c r="E29" s="398"/>
      <c r="F29" s="99">
        <f t="shared" si="1"/>
        <v>0</v>
      </c>
      <c r="G29" s="99" t="str">
        <f t="shared" si="0"/>
        <v>No Answer</v>
      </c>
    </row>
    <row r="30" spans="1:8" ht="30" customHeight="1" x14ac:dyDescent="0.3">
      <c r="A30" s="96" t="s">
        <v>259</v>
      </c>
      <c r="B30" s="59" t="s">
        <v>260</v>
      </c>
      <c r="C30" s="60" t="s">
        <v>261</v>
      </c>
      <c r="D30" s="61"/>
      <c r="E30" s="398"/>
      <c r="F30" s="99">
        <f t="shared" si="1"/>
        <v>0</v>
      </c>
      <c r="G30" s="99" t="str">
        <f t="shared" si="0"/>
        <v>No Answer</v>
      </c>
    </row>
    <row r="31" spans="1:8" ht="30" customHeight="1" x14ac:dyDescent="0.3">
      <c r="A31" s="96" t="s">
        <v>262</v>
      </c>
      <c r="B31" s="64" t="s">
        <v>263</v>
      </c>
      <c r="C31" s="65" t="s">
        <v>264</v>
      </c>
      <c r="D31" s="61"/>
      <c r="E31" s="398"/>
      <c r="F31" s="99">
        <f t="shared" si="1"/>
        <v>0</v>
      </c>
      <c r="G31" s="99" t="str">
        <f t="shared" si="0"/>
        <v>No Answer</v>
      </c>
    </row>
    <row r="32" spans="1:8" ht="30" customHeight="1" x14ac:dyDescent="0.3">
      <c r="A32" s="96" t="s">
        <v>265</v>
      </c>
      <c r="B32" s="64" t="s">
        <v>266</v>
      </c>
      <c r="C32" s="65" t="s">
        <v>267</v>
      </c>
      <c r="D32" s="61"/>
      <c r="E32" s="398"/>
      <c r="F32" s="99">
        <f t="shared" si="1"/>
        <v>0</v>
      </c>
      <c r="G32" s="99" t="str">
        <f t="shared" si="0"/>
        <v>No Answer</v>
      </c>
    </row>
    <row r="33" spans="1:31" ht="30" customHeight="1" x14ac:dyDescent="0.3">
      <c r="A33" s="96" t="s">
        <v>268</v>
      </c>
      <c r="B33" s="97" t="s">
        <v>269</v>
      </c>
      <c r="C33" s="110" t="s">
        <v>270</v>
      </c>
      <c r="D33" s="61"/>
      <c r="E33" s="398"/>
      <c r="F33" s="99">
        <f t="shared" si="1"/>
        <v>0</v>
      </c>
      <c r="G33" s="99" t="str">
        <f t="shared" si="0"/>
        <v>No Answer</v>
      </c>
    </row>
    <row r="34" spans="1:31" ht="30" customHeight="1" x14ac:dyDescent="0.3">
      <c r="A34" s="96" t="s">
        <v>271</v>
      </c>
      <c r="B34" s="97" t="s">
        <v>272</v>
      </c>
      <c r="C34" s="71" t="s">
        <v>273</v>
      </c>
      <c r="D34" s="61"/>
      <c r="E34" s="398"/>
      <c r="F34" s="99">
        <f t="shared" si="1"/>
        <v>0</v>
      </c>
      <c r="G34" s="99" t="str">
        <f t="shared" si="0"/>
        <v>No Answer</v>
      </c>
    </row>
    <row r="35" spans="1:31" ht="30" customHeight="1" x14ac:dyDescent="0.3">
      <c r="A35" s="96" t="s">
        <v>274</v>
      </c>
      <c r="B35" s="97" t="s">
        <v>275</v>
      </c>
      <c r="C35" s="110" t="s">
        <v>276</v>
      </c>
      <c r="D35" s="61"/>
      <c r="E35" s="398"/>
      <c r="F35" s="99">
        <f t="shared" si="1"/>
        <v>0</v>
      </c>
      <c r="G35" s="99" t="str">
        <f t="shared" si="0"/>
        <v>No Answer</v>
      </c>
    </row>
    <row r="36" spans="1:31" ht="30" customHeight="1" x14ac:dyDescent="0.3">
      <c r="A36" s="96" t="s">
        <v>277</v>
      </c>
      <c r="B36" s="97" t="s">
        <v>278</v>
      </c>
      <c r="C36" s="65" t="s">
        <v>279</v>
      </c>
      <c r="D36" s="61"/>
      <c r="E36" s="398"/>
      <c r="F36" s="99">
        <f t="shared" si="1"/>
        <v>0</v>
      </c>
      <c r="G36" s="99" t="str">
        <f t="shared" si="0"/>
        <v>No Answer</v>
      </c>
    </row>
    <row r="37" spans="1:31" s="117" customFormat="1" ht="30" customHeight="1" x14ac:dyDescent="0.3">
      <c r="A37" s="96" t="s">
        <v>280</v>
      </c>
      <c r="B37" s="59" t="s">
        <v>281</v>
      </c>
      <c r="C37" s="65" t="s">
        <v>282</v>
      </c>
      <c r="D37" s="61"/>
      <c r="E37" s="389"/>
      <c r="F37" s="99">
        <f t="shared" si="1"/>
        <v>0</v>
      </c>
      <c r="G37" s="99" t="str">
        <f t="shared" si="0"/>
        <v>No Answer</v>
      </c>
      <c r="H37" s="116"/>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row>
    <row r="38" spans="1:31" s="117" customFormat="1" ht="30" customHeight="1" x14ac:dyDescent="0.3">
      <c r="A38" s="96" t="s">
        <v>283</v>
      </c>
      <c r="B38" s="59" t="s">
        <v>284</v>
      </c>
      <c r="C38" s="65" t="s">
        <v>285</v>
      </c>
      <c r="D38" s="61"/>
      <c r="E38" s="389"/>
      <c r="F38" s="99">
        <f t="shared" si="1"/>
        <v>0</v>
      </c>
      <c r="G38" s="99" t="str">
        <f t="shared" si="0"/>
        <v>No Answer</v>
      </c>
      <c r="H38" s="116"/>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row>
    <row r="39" spans="1:31" ht="30" customHeight="1" x14ac:dyDescent="0.3">
      <c r="A39" s="96" t="s">
        <v>286</v>
      </c>
      <c r="B39" s="59" t="s">
        <v>287</v>
      </c>
      <c r="C39" s="60" t="s">
        <v>288</v>
      </c>
      <c r="D39" s="61"/>
      <c r="E39" s="398"/>
      <c r="F39" s="99">
        <f t="shared" si="1"/>
        <v>0</v>
      </c>
      <c r="G39" s="99" t="str">
        <f t="shared" si="0"/>
        <v>No Answer</v>
      </c>
    </row>
    <row r="40" spans="1:31" ht="30" customHeight="1" x14ac:dyDescent="0.3">
      <c r="A40" s="96" t="s">
        <v>289</v>
      </c>
      <c r="B40" s="59" t="s">
        <v>290</v>
      </c>
      <c r="C40" s="65" t="s">
        <v>291</v>
      </c>
      <c r="D40" s="61"/>
      <c r="E40" s="398"/>
      <c r="F40" s="99">
        <f t="shared" si="1"/>
        <v>0</v>
      </c>
      <c r="G40" s="99" t="str">
        <f t="shared" si="0"/>
        <v>No Answer</v>
      </c>
    </row>
    <row r="41" spans="1:31" ht="30" customHeight="1" x14ac:dyDescent="0.3">
      <c r="A41" s="96" t="s">
        <v>292</v>
      </c>
      <c r="B41" s="59" t="s">
        <v>293</v>
      </c>
      <c r="C41" s="65" t="s">
        <v>294</v>
      </c>
      <c r="D41" s="61"/>
      <c r="E41" s="398"/>
      <c r="F41" s="99">
        <f t="shared" si="1"/>
        <v>0</v>
      </c>
      <c r="G41" s="99" t="str">
        <f t="shared" si="0"/>
        <v>No Answer</v>
      </c>
    </row>
    <row r="42" spans="1:31" ht="30" customHeight="1" x14ac:dyDescent="0.3">
      <c r="A42" s="96" t="s">
        <v>295</v>
      </c>
      <c r="B42" s="59" t="s">
        <v>296</v>
      </c>
      <c r="C42" s="65" t="s">
        <v>297</v>
      </c>
      <c r="D42" s="61"/>
      <c r="E42" s="398"/>
      <c r="F42" s="99">
        <f t="shared" si="1"/>
        <v>0</v>
      </c>
      <c r="G42" s="99" t="str">
        <f t="shared" si="0"/>
        <v>No Answer</v>
      </c>
    </row>
    <row r="43" spans="1:31" ht="30" customHeight="1" x14ac:dyDescent="0.3">
      <c r="A43" s="96" t="s">
        <v>298</v>
      </c>
      <c r="B43" s="59" t="s">
        <v>299</v>
      </c>
      <c r="C43" s="60" t="s">
        <v>300</v>
      </c>
      <c r="D43" s="61"/>
      <c r="E43" s="398"/>
      <c r="F43" s="99">
        <f t="shared" si="1"/>
        <v>0</v>
      </c>
      <c r="G43" s="99" t="str">
        <f t="shared" si="0"/>
        <v>No Answer</v>
      </c>
    </row>
    <row r="44" spans="1:31" ht="30" customHeight="1" x14ac:dyDescent="0.3">
      <c r="A44" s="96" t="s">
        <v>301</v>
      </c>
      <c r="B44" s="64" t="s">
        <v>302</v>
      </c>
      <c r="C44" s="65" t="s">
        <v>303</v>
      </c>
      <c r="D44" s="61"/>
      <c r="E44" s="398"/>
      <c r="F44" s="99">
        <f t="shared" si="1"/>
        <v>0</v>
      </c>
      <c r="G44" s="99" t="str">
        <f t="shared" si="0"/>
        <v>No Answer</v>
      </c>
    </row>
    <row r="45" spans="1:31" ht="30" customHeight="1" x14ac:dyDescent="0.3">
      <c r="A45" s="96" t="s">
        <v>304</v>
      </c>
      <c r="B45" s="118" t="s">
        <v>305</v>
      </c>
      <c r="C45" s="111" t="s">
        <v>306</v>
      </c>
      <c r="D45" s="61"/>
      <c r="E45" s="398"/>
      <c r="F45" s="99">
        <f t="shared" si="1"/>
        <v>0</v>
      </c>
      <c r="G45" s="99" t="str">
        <f t="shared" si="0"/>
        <v>No Answer</v>
      </c>
    </row>
    <row r="46" spans="1:31" ht="30" customHeight="1" x14ac:dyDescent="0.3">
      <c r="A46" s="96" t="s">
        <v>307</v>
      </c>
      <c r="B46" s="64" t="s">
        <v>308</v>
      </c>
      <c r="C46" s="65" t="s">
        <v>309</v>
      </c>
      <c r="D46" s="61"/>
      <c r="E46" s="398"/>
      <c r="F46" s="99">
        <f t="shared" si="1"/>
        <v>0</v>
      </c>
      <c r="G46" s="99" t="str">
        <f t="shared" si="0"/>
        <v>No Answer</v>
      </c>
    </row>
    <row r="47" spans="1:31" ht="15.75" customHeight="1" x14ac:dyDescent="0.3">
      <c r="A47" s="432" t="s">
        <v>310</v>
      </c>
      <c r="B47" s="433"/>
      <c r="C47" s="433"/>
      <c r="D47" s="119"/>
      <c r="E47" s="120"/>
      <c r="F47" s="99"/>
      <c r="G47" s="121"/>
    </row>
    <row r="48" spans="1:31" ht="30" customHeight="1" x14ac:dyDescent="0.3">
      <c r="A48" s="58" t="s">
        <v>311</v>
      </c>
      <c r="B48" s="58" t="s">
        <v>312</v>
      </c>
      <c r="C48" s="65" t="s">
        <v>313</v>
      </c>
      <c r="D48" s="61"/>
      <c r="E48" s="398"/>
      <c r="F48" s="99">
        <f>IF(D48="I - Included with COTS",5,IF(D48="IN - Included by UAT (no cost)",3,IF(D48="IC - Included by UAT (with cost)",-2,IF(D48="N- Cannot Meet",-5,))))</f>
        <v>0</v>
      </c>
      <c r="G48" s="99" t="str">
        <f>IF(D48="I - Included with COTS","I",IF(D48="IN - Included by UAT (no cost)","IN",IF(D48="IC - included by UAT (with cost)","IC",IF(D48="N- Cannot Meet","N",IF(D48=$G$1,"No Answer")))))</f>
        <v>No Answer</v>
      </c>
    </row>
    <row r="49" spans="1:8" ht="30" customHeight="1" x14ac:dyDescent="0.3">
      <c r="A49" s="58" t="s">
        <v>314</v>
      </c>
      <c r="B49" s="58" t="s">
        <v>315</v>
      </c>
      <c r="C49" s="65" t="s">
        <v>316</v>
      </c>
      <c r="D49" s="61"/>
      <c r="E49" s="398"/>
      <c r="F49" s="99">
        <f t="shared" si="1"/>
        <v>0</v>
      </c>
      <c r="G49" s="99" t="str">
        <f>IF(D49="I - Included with COTS","I",IF(D49="IN - Included by UAT (no cost)","IN",IF(D49="IC - included by UAT (with cost)","IC",IF(D49="N- Cannot Meet","N",IF(D49=$G$1,"No Answer")))))</f>
        <v>No Answer</v>
      </c>
    </row>
    <row r="50" spans="1:8" ht="30" customHeight="1" x14ac:dyDescent="0.3">
      <c r="A50" s="58" t="s">
        <v>317</v>
      </c>
      <c r="B50" s="97" t="s">
        <v>318</v>
      </c>
      <c r="C50" s="65" t="s">
        <v>319</v>
      </c>
      <c r="D50" s="61"/>
      <c r="E50" s="398"/>
      <c r="F50" s="99">
        <f t="shared" si="1"/>
        <v>0</v>
      </c>
      <c r="G50" s="99" t="str">
        <f>IF(D50="I - Included with COTS","I",IF(D50="IN - Included by UAT (no cost)","IN",IF(D50="IC - included by UAT (with cost)","IC",IF(D50="N- Cannot Meet","N",IF(D50=$G$1,"No Answer")))))</f>
        <v>No Answer</v>
      </c>
    </row>
    <row r="51" spans="1:8" ht="30" customHeight="1" x14ac:dyDescent="0.3">
      <c r="A51" s="58" t="s">
        <v>320</v>
      </c>
      <c r="B51" s="97" t="s">
        <v>321</v>
      </c>
      <c r="C51" s="65" t="s">
        <v>322</v>
      </c>
      <c r="D51" s="61"/>
      <c r="E51" s="398"/>
      <c r="F51" s="99">
        <f t="shared" si="1"/>
        <v>0</v>
      </c>
      <c r="G51" s="99" t="str">
        <f>IF(D51="I - Included with COTS","I",IF(D51="IN - Included by UAT (no cost)","IN",IF(D51="IC - included by UAT (with cost)","IC",IF(D51="N- Cannot Meet","N",IF(D51=$G$1,"No Answer")))))</f>
        <v>No Answer</v>
      </c>
    </row>
    <row r="52" spans="1:8" ht="30" customHeight="1" x14ac:dyDescent="0.3">
      <c r="A52" s="58" t="s">
        <v>323</v>
      </c>
      <c r="B52" s="58" t="s">
        <v>324</v>
      </c>
      <c r="C52" s="65" t="s">
        <v>325</v>
      </c>
      <c r="D52" s="61"/>
      <c r="E52" s="398"/>
      <c r="F52" s="99">
        <f t="shared" si="1"/>
        <v>0</v>
      </c>
      <c r="G52" s="99" t="str">
        <f>IF(D52="I - Included with COTS","I",IF(D52="IN - Included by UAT (no cost)","IN",IF(D52="IC - included by UAT (with cost)","IC",IF(D52="N- Cannot Meet","N",IF(D52=$G$1,"No Answer")))))</f>
        <v>No Answer</v>
      </c>
    </row>
    <row r="53" spans="1:8" ht="17.25" customHeight="1" x14ac:dyDescent="0.3">
      <c r="A53" s="432" t="s">
        <v>326</v>
      </c>
      <c r="B53" s="433"/>
      <c r="C53" s="433"/>
      <c r="D53" s="119"/>
      <c r="E53" s="120"/>
      <c r="F53" s="99"/>
      <c r="G53" s="121"/>
    </row>
    <row r="54" spans="1:8" ht="30" customHeight="1" x14ac:dyDescent="0.3">
      <c r="A54" s="96" t="s">
        <v>327</v>
      </c>
      <c r="B54" s="97" t="s">
        <v>328</v>
      </c>
      <c r="C54" s="98" t="s">
        <v>329</v>
      </c>
      <c r="D54" s="61"/>
      <c r="E54" s="398"/>
      <c r="F54" s="99">
        <f t="shared" si="1"/>
        <v>0</v>
      </c>
      <c r="G54" s="99" t="str">
        <f>IF(D54="I - Included with COTS","I",IF(D54="IN - Included by UAT (no cost)","IN",IF(D54="IC - included by UAT (with cost)","IC",IF(D54="N- Cannot Meet","N",IF(D54=$G$1,"No Answer")))))</f>
        <v>No Answer</v>
      </c>
      <c r="H54" s="122"/>
    </row>
    <row r="55" spans="1:8" ht="30" customHeight="1" x14ac:dyDescent="0.3">
      <c r="A55" s="96" t="s">
        <v>330</v>
      </c>
      <c r="B55" s="58" t="s">
        <v>331</v>
      </c>
      <c r="C55" s="65" t="s">
        <v>332</v>
      </c>
      <c r="D55" s="61"/>
      <c r="E55" s="398"/>
      <c r="F55" s="99">
        <f t="shared" si="1"/>
        <v>0</v>
      </c>
      <c r="G55" s="99" t="str">
        <f>IF(D55="I - Included with COTS","I",IF(D55="IN - Included by UAT (no cost)","IN",IF(D55="IC - included by UAT (with cost)","IC",IF(D55="N- Cannot Meet","N",IF(D55=$G$1,"No Answer")))))</f>
        <v>No Answer</v>
      </c>
    </row>
    <row r="56" spans="1:8" ht="30.65" customHeight="1" x14ac:dyDescent="0.3">
      <c r="A56" s="426"/>
      <c r="B56" s="426"/>
      <c r="C56" s="426"/>
      <c r="D56" s="426"/>
      <c r="E56" s="426"/>
      <c r="F56" s="123"/>
      <c r="G56" s="124"/>
    </row>
    <row r="57" spans="1:8" hidden="1" x14ac:dyDescent="0.3"/>
    <row r="58" spans="1:8" ht="14.5" hidden="1" x14ac:dyDescent="0.35">
      <c r="E58" s="5" t="s">
        <v>160</v>
      </c>
      <c r="F58" s="89"/>
      <c r="G58" s="89"/>
    </row>
    <row r="59" spans="1:8" ht="14.5" hidden="1" x14ac:dyDescent="0.35">
      <c r="E59" s="125" t="s">
        <v>14</v>
      </c>
      <c r="F59" s="89">
        <f>COUNT(F7:F55)</f>
        <v>47</v>
      </c>
      <c r="G59" s="89"/>
    </row>
    <row r="60" spans="1:8" ht="14.5" hidden="1" x14ac:dyDescent="0.35">
      <c r="E60" s="125" t="s">
        <v>15</v>
      </c>
      <c r="F60" s="89">
        <f>F59*5</f>
        <v>235</v>
      </c>
      <c r="G60" s="89"/>
    </row>
    <row r="61" spans="1:8" ht="14.5" hidden="1" x14ac:dyDescent="0.35">
      <c r="E61" s="125" t="s">
        <v>16</v>
      </c>
      <c r="F61" s="89">
        <f>SUM(F7:F55)</f>
        <v>0</v>
      </c>
      <c r="G61" s="89"/>
    </row>
    <row r="62" spans="1:8" ht="14.5" hidden="1" x14ac:dyDescent="0.35">
      <c r="E62" s="125"/>
      <c r="F62" s="89"/>
      <c r="G62" s="89"/>
    </row>
    <row r="63" spans="1:8" ht="14.5" hidden="1" x14ac:dyDescent="0.35">
      <c r="E63" s="5" t="s">
        <v>17</v>
      </c>
      <c r="F63" s="89">
        <f>COUNTIF(G7:G55, "I")</f>
        <v>0</v>
      </c>
      <c r="G63" s="89">
        <f>F63*5</f>
        <v>0</v>
      </c>
    </row>
    <row r="64" spans="1:8" ht="14.5" hidden="1" x14ac:dyDescent="0.35">
      <c r="E64" s="5" t="s">
        <v>18</v>
      </c>
      <c r="F64" s="89">
        <f>COUNTIF(G7:G55, "IN")</f>
        <v>0</v>
      </c>
      <c r="G64" s="89">
        <f>F64*3</f>
        <v>0</v>
      </c>
    </row>
    <row r="65" spans="5:7" ht="14.5" hidden="1" x14ac:dyDescent="0.35">
      <c r="E65" s="5" t="s">
        <v>19</v>
      </c>
      <c r="F65" s="89">
        <f>COUNTIF(G7:G55, "IC")</f>
        <v>0</v>
      </c>
      <c r="G65" s="89">
        <f>F65*-2</f>
        <v>0</v>
      </c>
    </row>
    <row r="66" spans="5:7" ht="14.5" hidden="1" x14ac:dyDescent="0.35">
      <c r="E66" s="5" t="s">
        <v>20</v>
      </c>
      <c r="F66" s="89">
        <f>COUNTIF(G7:G55, "N")</f>
        <v>0</v>
      </c>
      <c r="G66" s="89">
        <f>F66*-5</f>
        <v>0</v>
      </c>
    </row>
    <row r="67" spans="5:7" ht="14.5" hidden="1" x14ac:dyDescent="0.35">
      <c r="E67" s="5" t="s">
        <v>21</v>
      </c>
      <c r="F67" s="89">
        <f>COUNTIF(G7:G55,"No Answer")</f>
        <v>47</v>
      </c>
      <c r="G67" s="89">
        <f>F67*0</f>
        <v>0</v>
      </c>
    </row>
    <row r="68" spans="5:7" ht="14.5" hidden="1" x14ac:dyDescent="0.35">
      <c r="E68" s="125"/>
      <c r="F68" s="89"/>
      <c r="G68" s="89"/>
    </row>
    <row r="69" spans="5:7" ht="14.5" hidden="1" x14ac:dyDescent="0.35">
      <c r="E69" s="126" t="s">
        <v>159</v>
      </c>
      <c r="F69" s="127">
        <f>SUM(F63:F67)</f>
        <v>47</v>
      </c>
      <c r="G69" s="127">
        <f>SUM(G63:G67)</f>
        <v>0</v>
      </c>
    </row>
    <row r="70" spans="5:7" x14ac:dyDescent="0.3">
      <c r="F70" s="128"/>
      <c r="G70" s="128"/>
    </row>
  </sheetData>
  <sheetProtection algorithmName="SHA-512" hashValue="+4/7umS/epK0bpY35tP6C6V0uIeCQbdMuN5M3fp6+KZ/mJQfl6ufy6jx4h/sygzFMzkLrmlm/ebCy2Tku4zS2w==" saltValue="oIj0Ra1ThoIoHXIHx+JCpQ==" spinCount="100000" sheet="1" selectLockedCells="1"/>
  <mergeCells count="7">
    <mergeCell ref="A56:E56"/>
    <mergeCell ref="A1:E1"/>
    <mergeCell ref="A3:C3"/>
    <mergeCell ref="B4:D4"/>
    <mergeCell ref="A5:E5"/>
    <mergeCell ref="A47:C47"/>
    <mergeCell ref="A53:C53"/>
  </mergeCells>
  <phoneticPr fontId="48" type="noConversion"/>
  <dataValidations count="1">
    <dataValidation type="list" showInputMessage="1" showErrorMessage="1" sqref="D3 D5" xr:uid="{38CC14F9-BD30-4B10-8C73-D22879755C50}">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0D9831B-B78C-4CD9-BB27-E6C7B36C1430}">
          <x14:formula1>
            <xm:f>'Summary Sheet'!$A$231:$A$235</xm:f>
          </x14:formula1>
          <xm:sqref>D7:D46 D54:D55 D48:D52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BA1F-022F-4A62-9F9F-41116826DC44}">
  <dimension ref="A1:AL52"/>
  <sheetViews>
    <sheetView zoomScale="61" zoomScaleNormal="120" workbookViewId="0">
      <selection activeCell="E13" sqref="E13"/>
    </sheetView>
  </sheetViews>
  <sheetFormatPr defaultColWidth="9.1796875" defaultRowHeight="14.5" x14ac:dyDescent="0.35"/>
  <cols>
    <col min="1" max="1" width="8.81640625" style="148" customWidth="1"/>
    <col min="2" max="2" width="32.81640625" style="32" customWidth="1"/>
    <col min="3" max="3" width="60.81640625" style="32" customWidth="1"/>
    <col min="4" max="4" width="26.81640625" style="130" customWidth="1"/>
    <col min="5" max="5" width="35.81640625" style="125" customWidth="1"/>
    <col min="6" max="7" width="16.54296875" style="89" hidden="1" customWidth="1"/>
    <col min="8" max="8" width="8.54296875" style="89" hidden="1" customWidth="1"/>
    <col min="9" max="9" width="30.54296875" style="89" customWidth="1"/>
    <col min="10" max="16384" width="9.1796875" style="89"/>
  </cols>
  <sheetData>
    <row r="1" spans="1:8" s="85" customFormat="1" ht="13" x14ac:dyDescent="0.3">
      <c r="A1" s="427" t="s">
        <v>333</v>
      </c>
      <c r="B1" s="427"/>
      <c r="C1" s="427"/>
      <c r="D1" s="427"/>
      <c r="E1" s="427"/>
      <c r="F1" s="84"/>
    </row>
    <row r="2" spans="1:8" ht="30" customHeight="1" x14ac:dyDescent="0.35">
      <c r="A2" s="90"/>
      <c r="B2" s="424" t="s">
        <v>334</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s="32" customFormat="1" ht="15" customHeight="1" x14ac:dyDescent="0.35">
      <c r="A14" s="33"/>
      <c r="B14" s="422"/>
      <c r="C14" s="422"/>
      <c r="D14" s="422"/>
      <c r="E14" s="33"/>
      <c r="F14" s="35"/>
      <c r="G14" s="36"/>
    </row>
    <row r="15" spans="1:8" x14ac:dyDescent="0.35">
      <c r="A15" s="428" t="s">
        <v>335</v>
      </c>
      <c r="B15" s="429"/>
      <c r="C15" s="429"/>
      <c r="D15" s="87"/>
      <c r="E15" s="87"/>
      <c r="F15" s="88"/>
    </row>
    <row r="16" spans="1:8" ht="30" customHeight="1" x14ac:dyDescent="0.35">
      <c r="A16" s="90"/>
      <c r="B16" s="424" t="s">
        <v>111</v>
      </c>
      <c r="C16" s="424"/>
      <c r="D16" s="424"/>
      <c r="E16" s="90"/>
      <c r="F16" s="91"/>
      <c r="G16" s="92"/>
    </row>
    <row r="17" spans="1:38" x14ac:dyDescent="0.35">
      <c r="A17" s="430" t="s">
        <v>336</v>
      </c>
      <c r="B17" s="431"/>
      <c r="C17" s="431"/>
      <c r="D17" s="431"/>
      <c r="E17" s="431"/>
      <c r="F17" s="88"/>
    </row>
    <row r="18" spans="1:38" customFormat="1" ht="15" customHeight="1" x14ac:dyDescent="0.35">
      <c r="A18" s="55" t="s">
        <v>105</v>
      </c>
      <c r="B18" s="56" t="s">
        <v>106</v>
      </c>
      <c r="C18" s="55" t="s">
        <v>107</v>
      </c>
      <c r="D18" s="93" t="s">
        <v>108</v>
      </c>
      <c r="E18" s="94" t="s">
        <v>109</v>
      </c>
      <c r="H18" s="95"/>
    </row>
    <row r="19" spans="1:38" ht="30" customHeight="1" x14ac:dyDescent="0.35">
      <c r="A19" s="58" t="s">
        <v>337</v>
      </c>
      <c r="B19" s="59" t="s">
        <v>338</v>
      </c>
      <c r="C19" s="65" t="s">
        <v>339</v>
      </c>
      <c r="D19" s="61"/>
      <c r="E19" s="389"/>
      <c r="F19" s="99">
        <f t="shared" ref="F19:F26" si="2">IF(D19="I - Included with COTS",5,IF(D19="IN - Included by UAT (no cost)",3,IF(D19="IC - Included by UAT (with cost)",-2,IF(D19="N- Cannot Meet",-5,))))</f>
        <v>0</v>
      </c>
      <c r="G19" s="99" t="str">
        <f t="shared" ref="G19:G26" si="3">IF(D19="I - Included with COTS","I",IF(D19="IN - Included by UAT (no cost)","IN",IF(D19="IC - included by UAT (with cost)","IC",IF(D19="N- Cannot Meet","N",IF(D19=$G$1,"No Answer")))))</f>
        <v>No Answer</v>
      </c>
      <c r="H19" s="130"/>
    </row>
    <row r="20" spans="1:38" ht="30" customHeight="1" x14ac:dyDescent="0.35">
      <c r="A20" s="58" t="s">
        <v>340</v>
      </c>
      <c r="B20" s="59" t="s">
        <v>341</v>
      </c>
      <c r="C20" s="65" t="s">
        <v>342</v>
      </c>
      <c r="D20" s="61"/>
      <c r="E20" s="389"/>
      <c r="F20" s="99">
        <f t="shared" si="2"/>
        <v>0</v>
      </c>
      <c r="G20" s="99" t="str">
        <f t="shared" si="3"/>
        <v>No Answer</v>
      </c>
      <c r="H20" s="130"/>
    </row>
    <row r="21" spans="1:38" ht="30" customHeight="1" x14ac:dyDescent="0.35">
      <c r="A21" s="58" t="s">
        <v>343</v>
      </c>
      <c r="B21" s="59" t="s">
        <v>344</v>
      </c>
      <c r="C21" s="65" t="s">
        <v>345</v>
      </c>
      <c r="D21" s="61"/>
      <c r="E21" s="389"/>
      <c r="F21" s="99">
        <f t="shared" si="2"/>
        <v>0</v>
      </c>
      <c r="G21" s="99" t="str">
        <f t="shared" si="3"/>
        <v>No Answer</v>
      </c>
      <c r="H21" s="130"/>
    </row>
    <row r="22" spans="1:38" ht="30" customHeight="1" x14ac:dyDescent="0.35">
      <c r="A22" s="58" t="s">
        <v>346</v>
      </c>
      <c r="B22" s="59" t="s">
        <v>347</v>
      </c>
      <c r="C22" s="65" t="s">
        <v>348</v>
      </c>
      <c r="D22" s="61"/>
      <c r="E22" s="389"/>
      <c r="F22" s="99">
        <f t="shared" si="2"/>
        <v>0</v>
      </c>
      <c r="G22" s="99" t="str">
        <f t="shared" si="3"/>
        <v>No Answer</v>
      </c>
      <c r="H22" s="130"/>
    </row>
    <row r="23" spans="1:38" ht="30" customHeight="1" x14ac:dyDescent="0.35">
      <c r="A23" s="58" t="s">
        <v>349</v>
      </c>
      <c r="B23" s="59" t="s">
        <v>350</v>
      </c>
      <c r="C23" s="65" t="s">
        <v>351</v>
      </c>
      <c r="D23" s="61"/>
      <c r="E23" s="389"/>
      <c r="F23" s="99">
        <f t="shared" si="2"/>
        <v>0</v>
      </c>
      <c r="G23" s="99" t="str">
        <f t="shared" si="3"/>
        <v>No Answer</v>
      </c>
      <c r="H23" s="130"/>
    </row>
    <row r="24" spans="1:38" s="133" customFormat="1" ht="30" customHeight="1" x14ac:dyDescent="0.35">
      <c r="A24" s="58" t="s">
        <v>352</v>
      </c>
      <c r="B24" s="59" t="s">
        <v>353</v>
      </c>
      <c r="C24" s="65" t="s">
        <v>354</v>
      </c>
      <c r="D24" s="61"/>
      <c r="E24" s="389"/>
      <c r="F24" s="99">
        <f t="shared" si="2"/>
        <v>0</v>
      </c>
      <c r="G24" s="99" t="str">
        <f t="shared" si="3"/>
        <v>No Answer</v>
      </c>
      <c r="H24" s="131"/>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row>
    <row r="25" spans="1:38" ht="45" customHeight="1" x14ac:dyDescent="0.35">
      <c r="A25" s="58" t="s">
        <v>355</v>
      </c>
      <c r="B25" s="59" t="s">
        <v>356</v>
      </c>
      <c r="C25" s="65" t="s">
        <v>357</v>
      </c>
      <c r="D25" s="61"/>
      <c r="E25" s="389"/>
      <c r="F25" s="99">
        <f t="shared" si="2"/>
        <v>0</v>
      </c>
      <c r="G25" s="99" t="str">
        <f t="shared" si="3"/>
        <v>No Answer</v>
      </c>
      <c r="H25" s="130"/>
    </row>
    <row r="26" spans="1:38" ht="75" customHeight="1" x14ac:dyDescent="0.35">
      <c r="A26" s="58" t="s">
        <v>358</v>
      </c>
      <c r="B26" s="59" t="s">
        <v>359</v>
      </c>
      <c r="C26" s="65" t="s">
        <v>360</v>
      </c>
      <c r="D26" s="61"/>
      <c r="E26" s="389"/>
      <c r="F26" s="99">
        <f t="shared" si="2"/>
        <v>0</v>
      </c>
      <c r="G26" s="99" t="str">
        <f t="shared" si="3"/>
        <v>No Answer</v>
      </c>
      <c r="H26" s="130"/>
    </row>
    <row r="27" spans="1:38" customFormat="1" ht="30" customHeight="1" x14ac:dyDescent="0.35">
      <c r="A27" s="426"/>
      <c r="B27" s="426"/>
      <c r="C27" s="426"/>
      <c r="D27" s="426"/>
      <c r="E27" s="426"/>
      <c r="F27" s="135"/>
      <c r="G27" s="136"/>
    </row>
    <row r="28" spans="1:38" s="32" customFormat="1" ht="15" hidden="1" customHeight="1" x14ac:dyDescent="0.35">
      <c r="A28" s="78"/>
      <c r="B28" s="78"/>
      <c r="C28" s="78"/>
      <c r="D28" s="79"/>
      <c r="E28" s="79"/>
      <c r="F28" s="31"/>
    </row>
    <row r="29" spans="1:38" s="32" customFormat="1" ht="16.5" hidden="1" customHeight="1" x14ac:dyDescent="0.35">
      <c r="D29" s="63"/>
      <c r="E29" s="80" t="s">
        <v>158</v>
      </c>
    </row>
    <row r="30" spans="1:38" s="32" customFormat="1" ht="16.5" hidden="1" customHeight="1" x14ac:dyDescent="0.35">
      <c r="D30" s="63"/>
      <c r="E30" s="81" t="s">
        <v>14</v>
      </c>
      <c r="F30" s="89">
        <f>COUNTIF(D4:D13, "*")</f>
        <v>0</v>
      </c>
      <c r="G30" s="89"/>
    </row>
    <row r="31" spans="1:38" s="32" customFormat="1" ht="16.5" hidden="1" customHeight="1" x14ac:dyDescent="0.35">
      <c r="D31" s="63"/>
      <c r="E31" s="81" t="s">
        <v>15</v>
      </c>
      <c r="F31" s="89">
        <f>F30*0</f>
        <v>0</v>
      </c>
      <c r="G31" s="89"/>
    </row>
    <row r="32" spans="1:38" s="32" customFormat="1" ht="16.5" hidden="1" customHeight="1" x14ac:dyDescent="0.35">
      <c r="D32" s="63"/>
      <c r="E32" s="81" t="s">
        <v>16</v>
      </c>
      <c r="F32" s="89">
        <f>SUM(F4:F13)</f>
        <v>0</v>
      </c>
      <c r="G32" s="89"/>
    </row>
    <row r="33" spans="1:7" s="32" customFormat="1" ht="16.5" hidden="1" customHeight="1" x14ac:dyDescent="0.35">
      <c r="D33" s="63"/>
      <c r="E33" s="81"/>
      <c r="F33" s="89"/>
      <c r="G33" s="89"/>
    </row>
    <row r="34" spans="1:7" s="32" customFormat="1" ht="16.5" hidden="1" customHeight="1" x14ac:dyDescent="0.35">
      <c r="D34" s="63"/>
      <c r="E34" s="80" t="s">
        <v>18</v>
      </c>
      <c r="F34" s="89">
        <f>COUNTIF(G4:G13, "IN")</f>
        <v>0</v>
      </c>
      <c r="G34" s="89">
        <f>F34*0</f>
        <v>0</v>
      </c>
    </row>
    <row r="35" spans="1:7" s="32" customFormat="1" ht="16.5" hidden="1" customHeight="1" x14ac:dyDescent="0.35">
      <c r="D35" s="63"/>
      <c r="E35" s="80" t="s">
        <v>19</v>
      </c>
      <c r="F35" s="89">
        <f>COUNTIF(G4:G13, "IC")</f>
        <v>0</v>
      </c>
      <c r="G35" s="89">
        <f>F35*-2</f>
        <v>0</v>
      </c>
    </row>
    <row r="36" spans="1:7" s="32" customFormat="1" ht="16.5" hidden="1" customHeight="1" x14ac:dyDescent="0.35">
      <c r="D36" s="63"/>
      <c r="E36" s="80" t="s">
        <v>20</v>
      </c>
      <c r="F36" s="89">
        <f>COUNTIF(G4:G13, "N")</f>
        <v>0</v>
      </c>
      <c r="G36" s="89">
        <f>F36*-5</f>
        <v>0</v>
      </c>
    </row>
    <row r="37" spans="1:7" s="32" customFormat="1" ht="16.5" hidden="1" customHeight="1" x14ac:dyDescent="0.35">
      <c r="D37" s="63"/>
      <c r="E37" s="80" t="s">
        <v>21</v>
      </c>
      <c r="F37" s="89">
        <f>COUNTIF(G4:G13,"No Answer")</f>
        <v>10</v>
      </c>
      <c r="G37" s="89">
        <f>F37*0</f>
        <v>0</v>
      </c>
    </row>
    <row r="38" spans="1:7" s="32" customFormat="1" ht="16.5" hidden="1" customHeight="1" x14ac:dyDescent="0.35">
      <c r="D38" s="63"/>
      <c r="E38" s="81"/>
      <c r="F38" s="89"/>
      <c r="G38" s="89"/>
    </row>
    <row r="39" spans="1:7" s="32" customFormat="1" ht="16.5" hidden="1" customHeight="1" x14ac:dyDescent="0.35">
      <c r="D39" s="63"/>
      <c r="E39" s="82" t="s">
        <v>159</v>
      </c>
      <c r="F39" s="127">
        <f>SUM(F34:F37)</f>
        <v>10</v>
      </c>
      <c r="G39" s="127">
        <f>SUM(G34:G37)</f>
        <v>0</v>
      </c>
    </row>
    <row r="40" spans="1:7" hidden="1" x14ac:dyDescent="0.35">
      <c r="A40" s="137"/>
      <c r="B40" s="138"/>
      <c r="C40" s="139"/>
      <c r="D40" s="140"/>
      <c r="E40" s="141"/>
      <c r="F40" s="92"/>
      <c r="G40" s="92"/>
    </row>
    <row r="41" spans="1:7" ht="15.75" hidden="1" customHeight="1" x14ac:dyDescent="0.35">
      <c r="A41" s="142"/>
      <c r="B41" s="36"/>
      <c r="C41" s="36"/>
      <c r="D41" s="88"/>
      <c r="E41" s="5" t="s">
        <v>160</v>
      </c>
    </row>
    <row r="42" spans="1:7" hidden="1" x14ac:dyDescent="0.35">
      <c r="A42" s="137"/>
      <c r="B42" s="138"/>
      <c r="C42" s="139"/>
      <c r="D42" s="140"/>
      <c r="E42" s="125" t="s">
        <v>14</v>
      </c>
      <c r="F42" s="89">
        <f>COUNT(F19:F26)</f>
        <v>8</v>
      </c>
    </row>
    <row r="43" spans="1:7" hidden="1" x14ac:dyDescent="0.35">
      <c r="A43" s="137"/>
      <c r="B43" s="138"/>
      <c r="C43" s="139"/>
      <c r="D43" s="143"/>
      <c r="E43" s="125" t="s">
        <v>15</v>
      </c>
      <c r="F43" s="89">
        <f>F42*5</f>
        <v>40</v>
      </c>
    </row>
    <row r="44" spans="1:7" hidden="1" x14ac:dyDescent="0.35">
      <c r="A44" s="144"/>
      <c r="B44" s="145"/>
      <c r="C44" s="146"/>
      <c r="D44" s="147"/>
      <c r="E44" s="125" t="s">
        <v>16</v>
      </c>
      <c r="F44" s="89">
        <f>SUM(F19:F26)</f>
        <v>0</v>
      </c>
    </row>
    <row r="45" spans="1:7" hidden="1" x14ac:dyDescent="0.35"/>
    <row r="46" spans="1:7" hidden="1" x14ac:dyDescent="0.35">
      <c r="E46" s="5" t="s">
        <v>17</v>
      </c>
      <c r="F46" s="89">
        <f>COUNTIF(G19:G26, "I")</f>
        <v>0</v>
      </c>
      <c r="G46" s="89">
        <f>F46*5</f>
        <v>0</v>
      </c>
    </row>
    <row r="47" spans="1:7" hidden="1" x14ac:dyDescent="0.35">
      <c r="E47" s="5" t="s">
        <v>18</v>
      </c>
      <c r="F47" s="89">
        <f>COUNTIF(G19:G26, "IN")</f>
        <v>0</v>
      </c>
      <c r="G47" s="89">
        <f>F47*3</f>
        <v>0</v>
      </c>
    </row>
    <row r="48" spans="1:7" hidden="1" x14ac:dyDescent="0.35">
      <c r="E48" s="5" t="s">
        <v>19</v>
      </c>
      <c r="F48" s="89">
        <f>COUNTIF(G19:G26, "IC")</f>
        <v>0</v>
      </c>
      <c r="G48" s="89">
        <f>F48*-2</f>
        <v>0</v>
      </c>
    </row>
    <row r="49" spans="3:7" hidden="1" x14ac:dyDescent="0.35">
      <c r="C49" s="63"/>
      <c r="E49" s="5" t="s">
        <v>20</v>
      </c>
      <c r="F49" s="89">
        <f>COUNTIF(G19:G26, "N")</f>
        <v>0</v>
      </c>
      <c r="G49" s="89">
        <f>F49*-5</f>
        <v>0</v>
      </c>
    </row>
    <row r="50" spans="3:7" hidden="1" x14ac:dyDescent="0.35">
      <c r="E50" s="5" t="s">
        <v>21</v>
      </c>
      <c r="F50" s="89">
        <f>COUNTIF(G19:G26,"No Answer")</f>
        <v>8</v>
      </c>
      <c r="G50" s="89">
        <f>F50*0</f>
        <v>0</v>
      </c>
    </row>
    <row r="51" spans="3:7" hidden="1" x14ac:dyDescent="0.35"/>
    <row r="52" spans="3:7" hidden="1" x14ac:dyDescent="0.35">
      <c r="E52" s="126" t="s">
        <v>159</v>
      </c>
      <c r="F52" s="127">
        <f>SUM(F46:F50)</f>
        <v>8</v>
      </c>
      <c r="G52" s="127">
        <f>SUM(G46:G50)</f>
        <v>0</v>
      </c>
    </row>
  </sheetData>
  <sheetProtection algorithmName="SHA-512" hashValue="A9VpZNVx5jLBCQNMARd3d0NkdMqssOYvN3iZY2GKVL2wYmf4+6Kffbcnyop0GIs0gJy5a8+c5F4N536tB109zA==" saltValue="UkQgj68Lild0HCdIl2GH4A==" spinCount="100000" sheet="1" selectLockedCells="1"/>
  <protectedRanges>
    <protectedRange sqref="A4:E13" name="Range1"/>
  </protectedRanges>
  <mergeCells count="7">
    <mergeCell ref="A27:E27"/>
    <mergeCell ref="B2:D2"/>
    <mergeCell ref="A1:E1"/>
    <mergeCell ref="B14:D14"/>
    <mergeCell ref="A15:C15"/>
    <mergeCell ref="B16:D16"/>
    <mergeCell ref="A17:E17"/>
  </mergeCells>
  <phoneticPr fontId="48" type="noConversion"/>
  <dataValidations count="1">
    <dataValidation type="list" showInputMessage="1" showErrorMessage="1" sqref="D15 D17 D27" xr:uid="{FF79E8A6-6067-4FAE-8B05-8C940DF23363}">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10DF363-828B-4EBB-BC86-6058362C923F}">
          <x14:formula1>
            <xm:f>'Summary Sheet'!$A$231:$A$235</xm:f>
          </x14:formula1>
          <xm:sqref>D19:D26</xm:sqref>
        </x14:dataValidation>
        <x14:dataValidation type="list" allowBlank="1" showInputMessage="1" showErrorMessage="1" xr:uid="{6ECF92EE-5660-4E9B-AFEA-CC4508D971F1}">
          <x14:formula1>
            <xm:f>'Summary Sheet'!$A$237:$A$240</xm:f>
          </x14:formula1>
          <xm:sqref>D4:D13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FF1C-94D1-4F91-92AB-568B5CF38A26}">
  <dimension ref="A1:M79"/>
  <sheetViews>
    <sheetView zoomScale="66" zoomScaleNormal="110" workbookViewId="0">
      <selection activeCell="B13" sqref="B13"/>
    </sheetView>
  </sheetViews>
  <sheetFormatPr defaultColWidth="9.1796875" defaultRowHeight="14.5" x14ac:dyDescent="0.35"/>
  <cols>
    <col min="1" max="1" width="8.81640625" style="148" customWidth="1"/>
    <col min="2" max="2" width="32.81640625" style="32" customWidth="1"/>
    <col min="3" max="3" width="60.81640625" style="32" customWidth="1"/>
    <col min="4" max="4" width="26.81640625" style="63" customWidth="1"/>
    <col min="5" max="5" width="35.81640625" style="32" customWidth="1"/>
    <col min="6" max="6" width="12.54296875" style="32" hidden="1" customWidth="1"/>
    <col min="7" max="7" width="11.54296875" style="32" hidden="1" customWidth="1"/>
    <col min="8" max="8" width="9.1796875" style="32" customWidth="1"/>
    <col min="9" max="9" width="19.81640625" style="32" customWidth="1"/>
    <col min="10" max="16384" width="9.1796875" style="32"/>
  </cols>
  <sheetData>
    <row r="1" spans="1:8" s="28" customFormat="1" ht="13" x14ac:dyDescent="0.35">
      <c r="A1" s="436" t="s">
        <v>361</v>
      </c>
      <c r="B1" s="436"/>
      <c r="C1" s="436"/>
      <c r="D1" s="436"/>
      <c r="E1" s="436"/>
      <c r="F1" s="27"/>
    </row>
    <row r="2" spans="1:8" s="89" customFormat="1" ht="30" customHeight="1" x14ac:dyDescent="0.35">
      <c r="A2" s="90"/>
      <c r="B2" s="424" t="s">
        <v>362</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ht="13"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114"/>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s="41" customFormat="1" ht="13" x14ac:dyDescent="0.35">
      <c r="A14" s="51"/>
      <c r="B14" s="52"/>
      <c r="C14" s="322"/>
      <c r="D14" s="323"/>
      <c r="E14" s="53"/>
      <c r="F14" s="54"/>
      <c r="G14" s="54"/>
    </row>
    <row r="15" spans="1:8" x14ac:dyDescent="0.35">
      <c r="A15" s="434" t="s">
        <v>363</v>
      </c>
      <c r="B15" s="435"/>
      <c r="C15" s="435"/>
      <c r="D15" s="30"/>
      <c r="E15" s="30"/>
      <c r="F15" s="31"/>
    </row>
    <row r="16" spans="1:8" ht="30" customHeight="1" x14ac:dyDescent="0.35">
      <c r="A16" s="33"/>
      <c r="B16" s="422" t="s">
        <v>111</v>
      </c>
      <c r="C16" s="422"/>
      <c r="D16" s="422"/>
      <c r="E16" s="33"/>
      <c r="F16" s="35"/>
      <c r="G16" s="36"/>
    </row>
    <row r="17" spans="1:13" s="40" customFormat="1" ht="15" customHeight="1" x14ac:dyDescent="0.35">
      <c r="A17" s="150" t="s">
        <v>364</v>
      </c>
      <c r="B17" s="151"/>
      <c r="C17" s="151"/>
      <c r="D17" s="152"/>
      <c r="E17" s="151"/>
      <c r="F17" s="153"/>
      <c r="G17" s="154"/>
      <c r="H17" s="153"/>
      <c r="I17" s="153"/>
      <c r="J17" s="153"/>
      <c r="K17" s="153"/>
      <c r="L17" s="153"/>
      <c r="M17" s="153"/>
    </row>
    <row r="18" spans="1:13" s="40" customFormat="1" ht="15" customHeight="1" x14ac:dyDescent="0.35">
      <c r="A18" s="55" t="s">
        <v>105</v>
      </c>
      <c r="B18" s="56" t="s">
        <v>106</v>
      </c>
      <c r="C18" s="55" t="s">
        <v>107</v>
      </c>
      <c r="D18" s="57" t="s">
        <v>108</v>
      </c>
      <c r="E18" s="39" t="s">
        <v>109</v>
      </c>
      <c r="H18" s="41"/>
    </row>
    <row r="19" spans="1:13" ht="30" customHeight="1" x14ac:dyDescent="0.35">
      <c r="A19" s="58" t="s">
        <v>365</v>
      </c>
      <c r="B19" s="59" t="s">
        <v>366</v>
      </c>
      <c r="C19" s="157" t="s">
        <v>367</v>
      </c>
      <c r="D19" s="61"/>
      <c r="E19" s="393"/>
      <c r="F19" s="54">
        <f>IF(D19="I - Included with COTS",5,IF(D19="IN - Included by UAT (no cost)",3,IF(D19="IC - Included by UAT (with cost)",-2,IF(D19="N- Cannot Meet",-5,))))</f>
        <v>0</v>
      </c>
      <c r="G19" s="54" t="str">
        <f>IF(D19="I - Included with COTS","I",IF(D19="IN - Included by UAT (no cost)","IN",IF(D19="IC - included by UAT (with cost)","IC",IF(D19="N- Cannot Meet","N",IF(D19=$G$1,"No Answer")))))</f>
        <v>No Answer</v>
      </c>
    </row>
    <row r="20" spans="1:13" ht="30" customHeight="1" x14ac:dyDescent="0.35">
      <c r="A20" s="58" t="s">
        <v>368</v>
      </c>
      <c r="B20" s="158" t="s">
        <v>369</v>
      </c>
      <c r="C20" s="157" t="s">
        <v>370</v>
      </c>
      <c r="D20" s="61"/>
      <c r="E20" s="393"/>
      <c r="F20" s="54">
        <f>IF(D20="I - Included with COTS",3,IF(D20="IN - Included by UAT (no cost)",1,IF(D20="IC - Included by UAT (with cost)",0,IF(D20="N- Cannot Meet",0,))))</f>
        <v>0</v>
      </c>
      <c r="G20" s="54" t="str">
        <f>IF(D20="I - Included with COTS","I",IF(D20="IN - Included by UAT (no cost)","IN",IF(D20="IC - included by UAT (with cost)","IC",IF(D20="N- Cannot Meet","N",IF(D20=$G$1,"No Answer")))))</f>
        <v>No Answer</v>
      </c>
    </row>
    <row r="21" spans="1:13" ht="15" customHeight="1" x14ac:dyDescent="0.35">
      <c r="A21" s="73"/>
      <c r="B21" s="74"/>
      <c r="C21" s="159"/>
      <c r="D21" s="160"/>
      <c r="E21" s="161"/>
      <c r="F21" s="54"/>
      <c r="G21" s="54"/>
    </row>
    <row r="22" spans="1:13" ht="15" customHeight="1" x14ac:dyDescent="0.35">
      <c r="A22" s="434" t="s">
        <v>371</v>
      </c>
      <c r="B22" s="435"/>
      <c r="C22" s="435"/>
      <c r="D22" s="30"/>
      <c r="E22" s="30"/>
      <c r="F22" s="31"/>
    </row>
    <row r="23" spans="1:13" ht="30" customHeight="1" x14ac:dyDescent="0.35">
      <c r="A23" s="33"/>
      <c r="B23" s="422" t="s">
        <v>145</v>
      </c>
      <c r="C23" s="422"/>
      <c r="D23" s="422"/>
      <c r="E23" s="33"/>
      <c r="F23" s="35"/>
      <c r="G23" s="36"/>
    </row>
    <row r="24" spans="1:13" s="40" customFormat="1" x14ac:dyDescent="0.35">
      <c r="A24" s="55" t="s">
        <v>105</v>
      </c>
      <c r="B24" s="56" t="s">
        <v>106</v>
      </c>
      <c r="C24" s="55" t="s">
        <v>107</v>
      </c>
      <c r="D24" s="57" t="s">
        <v>108</v>
      </c>
      <c r="E24" s="39" t="s">
        <v>109</v>
      </c>
      <c r="H24" s="41"/>
    </row>
    <row r="25" spans="1:13" ht="30" customHeight="1" x14ac:dyDescent="0.35">
      <c r="A25" s="58" t="s">
        <v>372</v>
      </c>
      <c r="B25" s="162" t="s">
        <v>373</v>
      </c>
      <c r="C25" s="157" t="s">
        <v>374</v>
      </c>
      <c r="D25" s="61"/>
      <c r="E25" s="393"/>
      <c r="F25" s="54">
        <f>IF(D25="I - Included with COTS",3,IF(D25="IN - Included by UAT (no cost)",1,IF(D25="IC - Included by UAT (with cost)",0,IF(D25="N- Cannot Meet",0,))))</f>
        <v>0</v>
      </c>
      <c r="G25" s="54" t="str">
        <f t="shared" ref="G25:G40" si="2">IF(D25="I - Included with COTS","I",IF(D25="IN - Included by UAT (no cost)","IN",IF(D25="IC - included by UAT (with cost)","IC",IF(D25="N- Cannot Meet","N",IF(D25=$G$1,"No Answer")))))</f>
        <v>No Answer</v>
      </c>
    </row>
    <row r="26" spans="1:13" ht="30" customHeight="1" x14ac:dyDescent="0.35">
      <c r="A26" s="58" t="s">
        <v>375</v>
      </c>
      <c r="B26" s="59" t="s">
        <v>376</v>
      </c>
      <c r="C26" s="157" t="s">
        <v>377</v>
      </c>
      <c r="D26" s="61"/>
      <c r="E26" s="393"/>
      <c r="F26" s="54">
        <f t="shared" ref="F26:F40" si="3">IF(D26="I - Included with COTS",3,IF(D26="IN - Included by UAT (no cost)",1,IF(D26="IC - Included by UAT (with cost)",0,IF(D26="N- Cannot Meet",0,))))</f>
        <v>0</v>
      </c>
      <c r="G26" s="54" t="str">
        <f t="shared" si="2"/>
        <v>No Answer</v>
      </c>
    </row>
    <row r="27" spans="1:13" ht="30" customHeight="1" x14ac:dyDescent="0.35">
      <c r="A27" s="58" t="s">
        <v>378</v>
      </c>
      <c r="B27" s="59" t="s">
        <v>379</v>
      </c>
      <c r="C27" s="60" t="s">
        <v>380</v>
      </c>
      <c r="D27" s="61"/>
      <c r="E27" s="393"/>
      <c r="F27" s="54">
        <f t="shared" si="3"/>
        <v>0</v>
      </c>
      <c r="G27" s="54" t="str">
        <f t="shared" si="2"/>
        <v>No Answer</v>
      </c>
    </row>
    <row r="28" spans="1:13" ht="30" customHeight="1" x14ac:dyDescent="0.35">
      <c r="A28" s="58" t="s">
        <v>381</v>
      </c>
      <c r="B28" s="59" t="s">
        <v>382</v>
      </c>
      <c r="C28" s="60" t="s">
        <v>383</v>
      </c>
      <c r="D28" s="61"/>
      <c r="E28" s="393"/>
      <c r="F28" s="54">
        <f t="shared" si="3"/>
        <v>0</v>
      </c>
      <c r="G28" s="54" t="str">
        <f t="shared" si="2"/>
        <v>No Answer</v>
      </c>
    </row>
    <row r="29" spans="1:13" ht="30" customHeight="1" x14ac:dyDescent="0.35">
      <c r="A29" s="58" t="s">
        <v>384</v>
      </c>
      <c r="B29" s="158" t="s">
        <v>385</v>
      </c>
      <c r="C29" s="157" t="s">
        <v>386</v>
      </c>
      <c r="D29" s="61"/>
      <c r="E29" s="393"/>
      <c r="F29" s="54">
        <f t="shared" si="3"/>
        <v>0</v>
      </c>
      <c r="G29" s="54" t="str">
        <f t="shared" si="2"/>
        <v>No Answer</v>
      </c>
    </row>
    <row r="30" spans="1:13" ht="30" customHeight="1" x14ac:dyDescent="0.35">
      <c r="A30" s="58" t="s">
        <v>387</v>
      </c>
      <c r="B30" s="59" t="s">
        <v>388</v>
      </c>
      <c r="C30" s="60" t="s">
        <v>389</v>
      </c>
      <c r="D30" s="61"/>
      <c r="E30" s="393"/>
      <c r="F30" s="54">
        <f t="shared" si="3"/>
        <v>0</v>
      </c>
      <c r="G30" s="54" t="str">
        <f t="shared" si="2"/>
        <v>No Answer</v>
      </c>
    </row>
    <row r="31" spans="1:13" ht="30" customHeight="1" x14ac:dyDescent="0.35">
      <c r="A31" s="58" t="s">
        <v>390</v>
      </c>
      <c r="B31" s="59" t="s">
        <v>391</v>
      </c>
      <c r="C31" s="60" t="s">
        <v>392</v>
      </c>
      <c r="D31" s="61"/>
      <c r="E31" s="393"/>
      <c r="F31" s="54">
        <f t="shared" si="3"/>
        <v>0</v>
      </c>
      <c r="G31" s="54" t="str">
        <f t="shared" si="2"/>
        <v>No Answer</v>
      </c>
    </row>
    <row r="32" spans="1:13" ht="30" customHeight="1" x14ac:dyDescent="0.35">
      <c r="A32" s="58" t="s">
        <v>393</v>
      </c>
      <c r="B32" s="158" t="s">
        <v>394</v>
      </c>
      <c r="C32" s="157" t="s">
        <v>395</v>
      </c>
      <c r="D32" s="61"/>
      <c r="E32" s="393"/>
      <c r="F32" s="54">
        <f t="shared" si="3"/>
        <v>0</v>
      </c>
      <c r="G32" s="54" t="str">
        <f t="shared" si="2"/>
        <v>No Answer</v>
      </c>
    </row>
    <row r="33" spans="1:7" ht="30" customHeight="1" x14ac:dyDescent="0.35">
      <c r="A33" s="58" t="s">
        <v>396</v>
      </c>
      <c r="B33" s="59" t="s">
        <v>397</v>
      </c>
      <c r="C33" s="157" t="s">
        <v>398</v>
      </c>
      <c r="D33" s="61"/>
      <c r="E33" s="393"/>
      <c r="F33" s="54">
        <f t="shared" si="3"/>
        <v>0</v>
      </c>
      <c r="G33" s="54" t="str">
        <f t="shared" si="2"/>
        <v>No Answer</v>
      </c>
    </row>
    <row r="34" spans="1:7" ht="30" customHeight="1" x14ac:dyDescent="0.35">
      <c r="A34" s="58" t="s">
        <v>399</v>
      </c>
      <c r="B34" s="59" t="s">
        <v>400</v>
      </c>
      <c r="C34" s="60" t="s">
        <v>401</v>
      </c>
      <c r="D34" s="61"/>
      <c r="E34" s="393"/>
      <c r="F34" s="54">
        <f t="shared" si="3"/>
        <v>0</v>
      </c>
      <c r="G34" s="54" t="str">
        <f t="shared" si="2"/>
        <v>No Answer</v>
      </c>
    </row>
    <row r="35" spans="1:7" ht="30" customHeight="1" x14ac:dyDescent="0.35">
      <c r="A35" s="58" t="s">
        <v>402</v>
      </c>
      <c r="B35" s="59" t="s">
        <v>403</v>
      </c>
      <c r="C35" s="157" t="s">
        <v>404</v>
      </c>
      <c r="D35" s="61"/>
      <c r="E35" s="393"/>
      <c r="F35" s="54">
        <f t="shared" si="3"/>
        <v>0</v>
      </c>
      <c r="G35" s="54" t="str">
        <f t="shared" si="2"/>
        <v>No Answer</v>
      </c>
    </row>
    <row r="36" spans="1:7" ht="30" customHeight="1" x14ac:dyDescent="0.35">
      <c r="A36" s="58" t="s">
        <v>405</v>
      </c>
      <c r="B36" s="59" t="s">
        <v>406</v>
      </c>
      <c r="C36" s="60" t="s">
        <v>407</v>
      </c>
      <c r="D36" s="61"/>
      <c r="E36" s="393"/>
      <c r="F36" s="54">
        <f t="shared" si="3"/>
        <v>0</v>
      </c>
      <c r="G36" s="54" t="str">
        <f t="shared" si="2"/>
        <v>No Answer</v>
      </c>
    </row>
    <row r="37" spans="1:7" ht="60" customHeight="1" x14ac:dyDescent="0.35">
      <c r="A37" s="58" t="s">
        <v>408</v>
      </c>
      <c r="B37" s="59" t="s">
        <v>409</v>
      </c>
      <c r="C37" s="60" t="s">
        <v>410</v>
      </c>
      <c r="D37" s="61"/>
      <c r="E37" s="393"/>
      <c r="F37" s="54">
        <f t="shared" si="3"/>
        <v>0</v>
      </c>
      <c r="G37" s="54" t="str">
        <f t="shared" si="2"/>
        <v>No Answer</v>
      </c>
    </row>
    <row r="38" spans="1:7" ht="30" customHeight="1" x14ac:dyDescent="0.35">
      <c r="A38" s="58" t="s">
        <v>411</v>
      </c>
      <c r="B38" s="59" t="s">
        <v>412</v>
      </c>
      <c r="C38" s="60" t="s">
        <v>413</v>
      </c>
      <c r="D38" s="61"/>
      <c r="E38" s="393"/>
      <c r="F38" s="54">
        <f t="shared" si="3"/>
        <v>0</v>
      </c>
      <c r="G38" s="54" t="str">
        <f t="shared" si="2"/>
        <v>No Answer</v>
      </c>
    </row>
    <row r="39" spans="1:7" ht="30" customHeight="1" x14ac:dyDescent="0.35">
      <c r="A39" s="58" t="s">
        <v>414</v>
      </c>
      <c r="B39" s="59" t="s">
        <v>415</v>
      </c>
      <c r="C39" s="60" t="s">
        <v>416</v>
      </c>
      <c r="D39" s="61"/>
      <c r="E39" s="393"/>
      <c r="F39" s="54">
        <f t="shared" si="3"/>
        <v>0</v>
      </c>
      <c r="G39" s="54" t="str">
        <f t="shared" si="2"/>
        <v>No Answer</v>
      </c>
    </row>
    <row r="40" spans="1:7" ht="45" customHeight="1" x14ac:dyDescent="0.35">
      <c r="A40" s="58" t="s">
        <v>417</v>
      </c>
      <c r="B40" s="158" t="s">
        <v>418</v>
      </c>
      <c r="C40" s="157" t="s">
        <v>419</v>
      </c>
      <c r="D40" s="61"/>
      <c r="E40" s="393"/>
      <c r="F40" s="54">
        <f t="shared" si="3"/>
        <v>0</v>
      </c>
      <c r="G40" s="54" t="str">
        <f t="shared" si="2"/>
        <v>No Answer</v>
      </c>
    </row>
    <row r="41" spans="1:7" ht="30" customHeight="1" x14ac:dyDescent="0.35">
      <c r="A41" s="142"/>
      <c r="B41" s="36"/>
      <c r="C41" s="36"/>
    </row>
    <row r="42" spans="1:7" ht="15" hidden="1" customHeight="1" x14ac:dyDescent="0.35">
      <c r="A42" s="142"/>
      <c r="B42" s="36"/>
      <c r="C42" s="36"/>
    </row>
    <row r="43" spans="1:7" hidden="1" x14ac:dyDescent="0.35">
      <c r="A43" s="142"/>
      <c r="B43" s="36"/>
      <c r="C43" s="36"/>
      <c r="E43" s="80" t="s">
        <v>158</v>
      </c>
    </row>
    <row r="44" spans="1:7" hidden="1" x14ac:dyDescent="0.35">
      <c r="A44" s="142"/>
      <c r="B44" s="36"/>
      <c r="C44" s="36"/>
      <c r="E44" s="81" t="s">
        <v>14</v>
      </c>
      <c r="F44" s="32">
        <f>COUNTIF(D4:D13, "*")</f>
        <v>0</v>
      </c>
    </row>
    <row r="45" spans="1:7" hidden="1" x14ac:dyDescent="0.35">
      <c r="A45" s="142"/>
      <c r="B45" s="36"/>
      <c r="C45" s="36"/>
      <c r="E45" s="81" t="s">
        <v>15</v>
      </c>
      <c r="F45" s="32">
        <f>F44*0</f>
        <v>0</v>
      </c>
    </row>
    <row r="46" spans="1:7" hidden="1" x14ac:dyDescent="0.35">
      <c r="A46" s="142"/>
      <c r="B46" s="36"/>
      <c r="C46" s="36"/>
      <c r="E46" s="81" t="s">
        <v>16</v>
      </c>
      <c r="F46" s="32">
        <f>SUM(F4:F13)</f>
        <v>0</v>
      </c>
    </row>
    <row r="47" spans="1:7" hidden="1" x14ac:dyDescent="0.35">
      <c r="A47" s="142"/>
      <c r="B47" s="36"/>
      <c r="C47" s="36"/>
      <c r="E47" s="81"/>
    </row>
    <row r="48" spans="1:7" hidden="1" x14ac:dyDescent="0.35">
      <c r="A48" s="142"/>
      <c r="B48" s="36"/>
      <c r="C48" s="36"/>
      <c r="E48" s="80" t="s">
        <v>18</v>
      </c>
      <c r="F48" s="32">
        <f>COUNTIF(G4:G13, "IN")</f>
        <v>0</v>
      </c>
      <c r="G48" s="32">
        <f>F48*0</f>
        <v>0</v>
      </c>
    </row>
    <row r="49" spans="1:7" hidden="1" x14ac:dyDescent="0.35">
      <c r="A49" s="142"/>
      <c r="B49" s="36"/>
      <c r="C49" s="36"/>
      <c r="E49" s="80" t="s">
        <v>19</v>
      </c>
      <c r="F49" s="32">
        <f>COUNTIF(G4:G13, "IC")</f>
        <v>0</v>
      </c>
      <c r="G49" s="32">
        <f>F49*-2</f>
        <v>0</v>
      </c>
    </row>
    <row r="50" spans="1:7" hidden="1" x14ac:dyDescent="0.35">
      <c r="A50" s="142"/>
      <c r="B50" s="36"/>
      <c r="C50" s="36"/>
      <c r="E50" s="80" t="s">
        <v>20</v>
      </c>
      <c r="F50" s="32">
        <f>COUNTIF(G4:G13, "N")</f>
        <v>0</v>
      </c>
      <c r="G50" s="32">
        <f>F50*-5</f>
        <v>0</v>
      </c>
    </row>
    <row r="51" spans="1:7" hidden="1" x14ac:dyDescent="0.35">
      <c r="E51" s="80" t="s">
        <v>21</v>
      </c>
      <c r="F51" s="32">
        <f>COUNTIF(G4:G13,"No Answer")</f>
        <v>10</v>
      </c>
      <c r="G51" s="32">
        <f>F51*0</f>
        <v>0</v>
      </c>
    </row>
    <row r="52" spans="1:7" hidden="1" x14ac:dyDescent="0.35">
      <c r="E52" s="81"/>
    </row>
    <row r="53" spans="1:7" hidden="1" x14ac:dyDescent="0.35">
      <c r="E53" s="82" t="s">
        <v>159</v>
      </c>
      <c r="F53" s="83">
        <f>SUM(F48:F51)</f>
        <v>10</v>
      </c>
      <c r="G53" s="83">
        <f>SUM(G48:G51)</f>
        <v>0</v>
      </c>
    </row>
    <row r="54" spans="1:7" hidden="1" x14ac:dyDescent="0.35">
      <c r="E54" s="81"/>
    </row>
    <row r="55" spans="1:7" hidden="1" x14ac:dyDescent="0.35">
      <c r="E55" s="80" t="s">
        <v>160</v>
      </c>
    </row>
    <row r="56" spans="1:7" hidden="1" x14ac:dyDescent="0.35">
      <c r="E56" s="81" t="s">
        <v>14</v>
      </c>
      <c r="F56" s="32">
        <f>COUNT(F19:F20)</f>
        <v>2</v>
      </c>
    </row>
    <row r="57" spans="1:7" hidden="1" x14ac:dyDescent="0.35">
      <c r="E57" s="81" t="s">
        <v>15</v>
      </c>
      <c r="F57" s="32">
        <f>F56*5</f>
        <v>10</v>
      </c>
    </row>
    <row r="58" spans="1:7" hidden="1" x14ac:dyDescent="0.35">
      <c r="E58" s="81" t="s">
        <v>16</v>
      </c>
      <c r="F58" s="32">
        <f>SUM(F19:F20)</f>
        <v>0</v>
      </c>
    </row>
    <row r="59" spans="1:7" hidden="1" x14ac:dyDescent="0.35">
      <c r="E59" s="81"/>
    </row>
    <row r="60" spans="1:7" hidden="1" x14ac:dyDescent="0.35">
      <c r="E60" s="80" t="s">
        <v>17</v>
      </c>
      <c r="F60" s="32">
        <f>COUNTIF(G19:G20, "I")</f>
        <v>0</v>
      </c>
      <c r="G60" s="32">
        <f>F60*5</f>
        <v>0</v>
      </c>
    </row>
    <row r="61" spans="1:7" hidden="1" x14ac:dyDescent="0.35">
      <c r="E61" s="80" t="s">
        <v>18</v>
      </c>
      <c r="F61" s="32">
        <f>COUNTIF(G19:G20, "IN")</f>
        <v>0</v>
      </c>
      <c r="G61" s="32">
        <f>F61*3</f>
        <v>0</v>
      </c>
    </row>
    <row r="62" spans="1:7" hidden="1" x14ac:dyDescent="0.35">
      <c r="E62" s="80" t="s">
        <v>19</v>
      </c>
      <c r="F62" s="32">
        <f>COUNTIF(G19:G20, "IC")</f>
        <v>0</v>
      </c>
      <c r="G62" s="32">
        <f>F62*-2</f>
        <v>0</v>
      </c>
    </row>
    <row r="63" spans="1:7" hidden="1" x14ac:dyDescent="0.35">
      <c r="E63" s="80" t="s">
        <v>20</v>
      </c>
      <c r="F63" s="32">
        <f>COUNTIF(G19:G20, "N")</f>
        <v>0</v>
      </c>
      <c r="G63" s="32">
        <f>F63*-5</f>
        <v>0</v>
      </c>
    </row>
    <row r="64" spans="1:7" hidden="1" x14ac:dyDescent="0.35">
      <c r="E64" s="80" t="s">
        <v>21</v>
      </c>
      <c r="F64" s="32">
        <f>COUNTIF(G19:G20,"No Answer")</f>
        <v>2</v>
      </c>
      <c r="G64" s="32">
        <f>F64*0</f>
        <v>0</v>
      </c>
    </row>
    <row r="65" spans="5:7" hidden="1" x14ac:dyDescent="0.35">
      <c r="E65" s="81"/>
    </row>
    <row r="66" spans="5:7" hidden="1" x14ac:dyDescent="0.35">
      <c r="E66" s="82" t="s">
        <v>159</v>
      </c>
      <c r="F66" s="83">
        <f>SUM(F60:F64)</f>
        <v>2</v>
      </c>
      <c r="G66" s="83">
        <f>SUM(G60:G64)</f>
        <v>0</v>
      </c>
    </row>
    <row r="67" spans="5:7" hidden="1" x14ac:dyDescent="0.35">
      <c r="E67" s="81"/>
    </row>
    <row r="68" spans="5:7" hidden="1" x14ac:dyDescent="0.35">
      <c r="E68" s="80" t="s">
        <v>161</v>
      </c>
    </row>
    <row r="69" spans="5:7" hidden="1" x14ac:dyDescent="0.35">
      <c r="E69" s="81" t="s">
        <v>14</v>
      </c>
      <c r="F69" s="32">
        <f>COUNT(F25:F40)</f>
        <v>16</v>
      </c>
    </row>
    <row r="70" spans="5:7" hidden="1" x14ac:dyDescent="0.35">
      <c r="E70" s="81" t="s">
        <v>15</v>
      </c>
      <c r="F70" s="32">
        <f>F69*3</f>
        <v>48</v>
      </c>
    </row>
    <row r="71" spans="5:7" hidden="1" x14ac:dyDescent="0.35">
      <c r="E71" s="81" t="s">
        <v>16</v>
      </c>
      <c r="F71" s="32">
        <f>SUM(F25:F40)</f>
        <v>0</v>
      </c>
    </row>
    <row r="72" spans="5:7" hidden="1" x14ac:dyDescent="0.35">
      <c r="E72" s="81"/>
    </row>
    <row r="73" spans="5:7" hidden="1" x14ac:dyDescent="0.35">
      <c r="E73" s="80" t="s">
        <v>17</v>
      </c>
      <c r="F73" s="32">
        <f>COUNTIF(G25:G40, "I")</f>
        <v>0</v>
      </c>
      <c r="G73" s="32">
        <f>F73*3</f>
        <v>0</v>
      </c>
    </row>
    <row r="74" spans="5:7" hidden="1" x14ac:dyDescent="0.35">
      <c r="E74" s="80" t="s">
        <v>18</v>
      </c>
      <c r="F74" s="32">
        <f>COUNTIF(G25:G40, "IN")</f>
        <v>0</v>
      </c>
      <c r="G74" s="32">
        <f>F74*1</f>
        <v>0</v>
      </c>
    </row>
    <row r="75" spans="5:7" hidden="1" x14ac:dyDescent="0.35">
      <c r="E75" s="80" t="s">
        <v>19</v>
      </c>
      <c r="F75" s="32">
        <f>COUNTIF(G25:G40, "IC")</f>
        <v>0</v>
      </c>
      <c r="G75" s="32">
        <f>F75*0</f>
        <v>0</v>
      </c>
    </row>
    <row r="76" spans="5:7" hidden="1" x14ac:dyDescent="0.35">
      <c r="E76" s="80" t="s">
        <v>20</v>
      </c>
      <c r="F76" s="32">
        <f>COUNTIF(G25:G40, "N")</f>
        <v>0</v>
      </c>
      <c r="G76" s="32">
        <f>F76*0</f>
        <v>0</v>
      </c>
    </row>
    <row r="77" spans="5:7" hidden="1" x14ac:dyDescent="0.35">
      <c r="E77" s="80" t="s">
        <v>21</v>
      </c>
      <c r="F77" s="32">
        <f>COUNTIF(G25:G40,"No Answer")</f>
        <v>16</v>
      </c>
      <c r="G77" s="32">
        <f>F77*0</f>
        <v>0</v>
      </c>
    </row>
    <row r="78" spans="5:7" hidden="1" x14ac:dyDescent="0.35">
      <c r="E78" s="81"/>
    </row>
    <row r="79" spans="5:7" hidden="1" x14ac:dyDescent="0.35">
      <c r="E79" s="82" t="s">
        <v>159</v>
      </c>
      <c r="F79" s="83">
        <f>SUM(F73:F77)</f>
        <v>16</v>
      </c>
      <c r="G79" s="83">
        <f>SUM(G73:G77)</f>
        <v>0</v>
      </c>
    </row>
  </sheetData>
  <sheetProtection algorithmName="SHA-512" hashValue="3g+ppwI0TY24FvM1VOPkaxXKJGjm2SlHXMaE/X7qF1sYZAh7yNjlz096PW29SCeOzZGkNWTwFeZoRzyGgnRutg==" saltValue="g5NPmtyi1wFeWB5COO0zGQ==" spinCount="100000" sheet="1" selectLockedCells="1"/>
  <protectedRanges>
    <protectedRange sqref="A4:E13" name="Range1"/>
  </protectedRanges>
  <mergeCells count="6">
    <mergeCell ref="A22:C22"/>
    <mergeCell ref="B23:D23"/>
    <mergeCell ref="B2:D2"/>
    <mergeCell ref="A1:E1"/>
    <mergeCell ref="A15:C15"/>
    <mergeCell ref="B16:D16"/>
  </mergeCells>
  <phoneticPr fontId="48" type="noConversion"/>
  <dataValidations count="1">
    <dataValidation type="list" showInputMessage="1" showErrorMessage="1" sqref="D15 D22" xr:uid="{88CAD109-2FE6-4898-BB4B-F0DD0C6C0814}">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8B1A74B-8749-4582-BF3F-F36ECBBA27A6}">
          <x14:formula1>
            <xm:f>'Summary Sheet'!$A$231:$A$235</xm:f>
          </x14:formula1>
          <xm:sqref>D19:D20 D25:D40</xm:sqref>
        </x14:dataValidation>
        <x14:dataValidation type="list" allowBlank="1" showInputMessage="1" showErrorMessage="1" xr:uid="{49115A28-4D71-4539-89CD-A1E0CD425ED1}">
          <x14:formula1>
            <xm:f>'Summary Sheet'!$A$237:$A$240</xm:f>
          </x14:formula1>
          <xm:sqref>D4:D13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1203-94DF-42D9-BA9A-22E67384387A}">
  <dimension ref="A1:AA159"/>
  <sheetViews>
    <sheetView topLeftCell="A99" zoomScale="93" zoomScaleNormal="120" workbookViewId="0">
      <selection activeCell="D100" sqref="D100"/>
    </sheetView>
  </sheetViews>
  <sheetFormatPr defaultColWidth="9.1796875" defaultRowHeight="14.5" x14ac:dyDescent="0.35"/>
  <cols>
    <col min="1" max="1" width="8.81640625" style="40" customWidth="1"/>
    <col min="2" max="2" width="32.81640625" style="206" customWidth="1"/>
    <col min="3" max="3" width="60.81640625" style="206" customWidth="1"/>
    <col min="4" max="4" width="26.81640625" style="201" customWidth="1"/>
    <col min="5" max="5" width="35.81640625" style="40" customWidth="1"/>
    <col min="6" max="7" width="16.1796875" style="40" hidden="1" customWidth="1"/>
    <col min="8" max="8" width="10.54296875" style="177" customWidth="1"/>
    <col min="9" max="9" width="34.453125" style="40" customWidth="1"/>
    <col min="10" max="16384" width="9.1796875" style="40"/>
  </cols>
  <sheetData>
    <row r="1" spans="1:8" s="28" customFormat="1" ht="13" x14ac:dyDescent="0.35">
      <c r="A1" s="26" t="s">
        <v>420</v>
      </c>
      <c r="B1" s="26"/>
      <c r="C1" s="26"/>
      <c r="D1" s="26"/>
      <c r="E1" s="26"/>
      <c r="F1" s="27"/>
    </row>
    <row r="2" spans="1:8" s="89" customFormat="1" ht="30" customHeight="1" x14ac:dyDescent="0.35">
      <c r="A2" s="90"/>
      <c r="B2" s="424" t="s">
        <v>421</v>
      </c>
      <c r="C2" s="424"/>
      <c r="D2" s="424"/>
      <c r="E2" s="90"/>
      <c r="F2" s="91"/>
      <c r="G2" s="92"/>
    </row>
    <row r="3" spans="1:8" customFormat="1" x14ac:dyDescent="0.35">
      <c r="A3" s="55" t="s">
        <v>105</v>
      </c>
      <c r="B3" s="56" t="s">
        <v>106</v>
      </c>
      <c r="C3" s="55" t="s">
        <v>107</v>
      </c>
      <c r="D3" s="93" t="s">
        <v>108</v>
      </c>
      <c r="E3" s="94" t="s">
        <v>109</v>
      </c>
      <c r="H3" s="95"/>
    </row>
    <row r="4" spans="1:8" s="95" customFormat="1" ht="13" x14ac:dyDescent="0.3">
      <c r="A4" s="378"/>
      <c r="B4" s="379"/>
      <c r="C4" s="380"/>
      <c r="D4" s="129"/>
      <c r="E4" s="114"/>
      <c r="F4" s="99">
        <f t="shared" ref="F4:F13" si="0">(IF(D4="IN - Included by UAT (no cost)",0,IF(D4="IC - Included by UAT (with cost)",-2,IF(D4="N- Cannot Meet",-5,))))</f>
        <v>0</v>
      </c>
      <c r="G4" s="99" t="str">
        <f t="shared" ref="G4:G13" si="1">IF(D4="IN - Included by UAT (no cost)","IN",IF(D4="IC - included by UAT (with cost)","IC",IF(D4="N- Cannot Meet","N",IF(D4=$G$1,"No Answer"))))</f>
        <v>No Answer</v>
      </c>
    </row>
    <row r="5" spans="1:8" s="95" customFormat="1" ht="13" x14ac:dyDescent="0.3">
      <c r="A5" s="378"/>
      <c r="B5" s="379"/>
      <c r="C5" s="380"/>
      <c r="D5" s="129"/>
      <c r="E5" s="114"/>
      <c r="F5" s="99">
        <f t="shared" si="0"/>
        <v>0</v>
      </c>
      <c r="G5" s="99" t="str">
        <f t="shared" si="1"/>
        <v>No Answer</v>
      </c>
    </row>
    <row r="6" spans="1:8" s="95" customFormat="1" ht="13" x14ac:dyDescent="0.3">
      <c r="A6" s="378"/>
      <c r="B6" s="379"/>
      <c r="C6" s="380"/>
      <c r="D6" s="129"/>
      <c r="E6" s="114"/>
      <c r="F6" s="99">
        <f t="shared" si="0"/>
        <v>0</v>
      </c>
      <c r="G6" s="99" t="str">
        <f t="shared" si="1"/>
        <v>No Answer</v>
      </c>
    </row>
    <row r="7" spans="1:8" s="95" customFormat="1" ht="13" x14ac:dyDescent="0.3">
      <c r="A7" s="378"/>
      <c r="B7" s="379"/>
      <c r="C7" s="380"/>
      <c r="D7" s="129"/>
      <c r="E7" s="114"/>
      <c r="F7" s="99">
        <f t="shared" si="0"/>
        <v>0</v>
      </c>
      <c r="G7" s="99" t="str">
        <f t="shared" si="1"/>
        <v>No Answer</v>
      </c>
    </row>
    <row r="8" spans="1:8" s="95" customFormat="1" ht="13" x14ac:dyDescent="0.3">
      <c r="A8" s="378"/>
      <c r="B8" s="379"/>
      <c r="C8" s="156"/>
      <c r="D8" s="129"/>
      <c r="E8" s="114"/>
      <c r="F8" s="99">
        <f t="shared" si="0"/>
        <v>0</v>
      </c>
      <c r="G8" s="99" t="str">
        <f t="shared" si="1"/>
        <v>No Answer</v>
      </c>
    </row>
    <row r="9" spans="1:8" s="95" customFormat="1" ht="13" x14ac:dyDescent="0.3">
      <c r="A9" s="378"/>
      <c r="B9" s="379"/>
      <c r="C9" s="156"/>
      <c r="D9" s="129"/>
      <c r="E9" s="114"/>
      <c r="F9" s="99">
        <f t="shared" si="0"/>
        <v>0</v>
      </c>
      <c r="G9" s="99" t="str">
        <f t="shared" si="1"/>
        <v>No Answer</v>
      </c>
    </row>
    <row r="10" spans="1:8" s="95" customFormat="1" ht="13" x14ac:dyDescent="0.3">
      <c r="A10" s="378"/>
      <c r="B10" s="379"/>
      <c r="C10" s="156"/>
      <c r="D10" s="129"/>
      <c r="E10" s="408"/>
      <c r="F10" s="99">
        <f t="shared" si="0"/>
        <v>0</v>
      </c>
      <c r="G10" s="99" t="str">
        <f t="shared" si="1"/>
        <v>No Answer</v>
      </c>
    </row>
    <row r="11" spans="1:8" s="95" customFormat="1" ht="13" x14ac:dyDescent="0.3">
      <c r="A11" s="378"/>
      <c r="B11" s="379"/>
      <c r="C11" s="156"/>
      <c r="D11" s="129"/>
      <c r="E11" s="114"/>
      <c r="F11" s="99">
        <f t="shared" si="0"/>
        <v>0</v>
      </c>
      <c r="G11" s="99" t="str">
        <f t="shared" si="1"/>
        <v>No Answer</v>
      </c>
    </row>
    <row r="12" spans="1:8" s="95" customFormat="1" ht="13" x14ac:dyDescent="0.3">
      <c r="A12" s="378"/>
      <c r="B12" s="379"/>
      <c r="C12" s="156"/>
      <c r="D12" s="129"/>
      <c r="E12" s="114"/>
      <c r="F12" s="99">
        <f t="shared" si="0"/>
        <v>0</v>
      </c>
      <c r="G12" s="99" t="str">
        <f t="shared" si="1"/>
        <v>No Answer</v>
      </c>
    </row>
    <row r="13" spans="1:8" s="95" customFormat="1" ht="13" x14ac:dyDescent="0.3">
      <c r="A13" s="378"/>
      <c r="B13" s="379"/>
      <c r="C13" s="156"/>
      <c r="D13" s="129"/>
      <c r="E13" s="114"/>
      <c r="F13" s="99">
        <f t="shared" si="0"/>
        <v>0</v>
      </c>
      <c r="G13" s="99" t="str">
        <f t="shared" si="1"/>
        <v>No Answer</v>
      </c>
    </row>
    <row r="14" spans="1:8" s="32" customFormat="1" ht="15" customHeight="1" x14ac:dyDescent="0.35">
      <c r="A14" s="33"/>
      <c r="B14" s="163"/>
      <c r="C14" s="163"/>
      <c r="D14" s="163"/>
      <c r="E14" s="33"/>
      <c r="F14" s="35"/>
      <c r="G14" s="36"/>
    </row>
    <row r="15" spans="1:8" s="32" customFormat="1" x14ac:dyDescent="0.35">
      <c r="A15" s="29" t="s">
        <v>422</v>
      </c>
      <c r="B15" s="30"/>
      <c r="C15" s="30"/>
      <c r="D15" s="30"/>
      <c r="E15" s="30"/>
      <c r="F15" s="31"/>
    </row>
    <row r="16" spans="1:8" s="32" customFormat="1" ht="30" customHeight="1" x14ac:dyDescent="0.35">
      <c r="A16" s="33"/>
      <c r="B16" s="422" t="s">
        <v>111</v>
      </c>
      <c r="C16" s="422"/>
      <c r="D16" s="422"/>
      <c r="E16" s="33"/>
      <c r="F16" s="35"/>
      <c r="G16" s="36"/>
    </row>
    <row r="17" spans="1:9" s="32" customFormat="1" x14ac:dyDescent="0.35">
      <c r="A17" s="37" t="s">
        <v>423</v>
      </c>
      <c r="B17" s="38"/>
      <c r="C17" s="38"/>
      <c r="D17" s="38"/>
      <c r="E17" s="38"/>
      <c r="F17" s="31"/>
    </row>
    <row r="18" spans="1:9" x14ac:dyDescent="0.35">
      <c r="A18" s="164" t="s">
        <v>105</v>
      </c>
      <c r="B18" s="165" t="s">
        <v>106</v>
      </c>
      <c r="C18" s="166" t="s">
        <v>107</v>
      </c>
      <c r="D18" s="166" t="s">
        <v>108</v>
      </c>
      <c r="E18" s="167" t="s">
        <v>109</v>
      </c>
      <c r="F18" s="168"/>
      <c r="G18" s="169"/>
      <c r="H18" s="170"/>
      <c r="I18" s="168"/>
    </row>
    <row r="19" spans="1:9" ht="30" customHeight="1" x14ac:dyDescent="0.35">
      <c r="A19" s="68" t="s">
        <v>424</v>
      </c>
      <c r="B19" s="171" t="s">
        <v>425</v>
      </c>
      <c r="C19" s="172" t="s">
        <v>426</v>
      </c>
      <c r="D19" s="61"/>
      <c r="E19" s="387"/>
      <c r="F19" s="54">
        <f>IF(D19="I - Included with COTS",5,IF(D19="IN - Included by UAT (no cost)",3,IF(D19="IC - Included by UAT (with cost)",-2,IF(D19="N- Cannot Meet",-5,))))</f>
        <v>0</v>
      </c>
      <c r="G19" s="54" t="str">
        <f t="shared" ref="G19:G46" si="2">IF(D19="I - Included with COTS","I",IF(D19="IN - Included by UAT (no cost)","IN",IF(D19="IC - included by UAT (with cost)","IC",IF(D19="N- Cannot Meet","N",IF(D19=$G$1,"No Answer")))))</f>
        <v>No Answer</v>
      </c>
      <c r="H19" s="173"/>
      <c r="I19" s="169"/>
    </row>
    <row r="20" spans="1:9" s="32" customFormat="1" ht="30" customHeight="1" x14ac:dyDescent="0.35">
      <c r="A20" s="68" t="s">
        <v>427</v>
      </c>
      <c r="B20" s="59" t="s">
        <v>428</v>
      </c>
      <c r="C20" s="65" t="s">
        <v>429</v>
      </c>
      <c r="D20" s="61"/>
      <c r="E20" s="382"/>
      <c r="F20" s="54">
        <f t="shared" ref="F20:F46" si="3">IF(D20="I - Included with COTS",5,IF(D20="IN - Included by UAT (no cost)",3,IF(D20="IC - Included by UAT (with cost)",-2,IF(D20="N- Cannot Meet",-5,))))</f>
        <v>0</v>
      </c>
      <c r="G20" s="54" t="str">
        <f t="shared" si="2"/>
        <v>No Answer</v>
      </c>
    </row>
    <row r="21" spans="1:9" ht="30" customHeight="1" x14ac:dyDescent="0.35">
      <c r="A21" s="68" t="s">
        <v>430</v>
      </c>
      <c r="B21" s="97" t="s">
        <v>431</v>
      </c>
      <c r="C21" s="71" t="s">
        <v>432</v>
      </c>
      <c r="D21" s="61"/>
      <c r="E21" s="387"/>
      <c r="F21" s="54">
        <f t="shared" si="3"/>
        <v>0</v>
      </c>
      <c r="G21" s="54" t="str">
        <f t="shared" si="2"/>
        <v>No Answer</v>
      </c>
      <c r="H21" s="174"/>
    </row>
    <row r="22" spans="1:9" customFormat="1" ht="26" x14ac:dyDescent="0.35">
      <c r="A22" s="68" t="s">
        <v>433</v>
      </c>
      <c r="B22" s="97" t="s">
        <v>434</v>
      </c>
      <c r="C22" s="71" t="s">
        <v>435</v>
      </c>
      <c r="D22" s="327"/>
      <c r="E22" s="394"/>
      <c r="F22" s="54">
        <f>IF(D22="I - Included with COTS",5,IF(D22="IN - Included by UAT (no cost)",3,IF(D22="IC - Included by UAT (with cost)",-2,IF(D22="N- Cannot Meet",-5,))))</f>
        <v>0</v>
      </c>
      <c r="G22" s="54" t="str">
        <f>IF(D22="I - Included with COTS","I",IF(D22="IN - Included by UAT (no cost)","IN",IF(D22="IC - included by UAT (with cost)","IC",IF(D22="N- Cannot Meet","N",IF(D22=$G$1,"No Answer")))))</f>
        <v>No Answer</v>
      </c>
    </row>
    <row r="23" spans="1:9" customFormat="1" ht="30" customHeight="1" x14ac:dyDescent="0.35">
      <c r="A23" s="68" t="s">
        <v>436</v>
      </c>
      <c r="B23" s="97" t="s">
        <v>437</v>
      </c>
      <c r="C23" s="71" t="s">
        <v>438</v>
      </c>
      <c r="D23" s="327"/>
      <c r="E23" s="394"/>
      <c r="F23" s="54">
        <f>IF(D23="I - Included with COTS",5,IF(D23="IN - Included by UAT (no cost)",3,IF(D23="IC - Included by UAT (with cost)",-2,IF(D23="N- Cannot Meet",-5,))))</f>
        <v>0</v>
      </c>
      <c r="G23" s="54" t="str">
        <f>IF(D23="I - Included with COTS","I",IF(D23="IN - Included by UAT (no cost)","IN",IF(D23="IC - included by UAT (with cost)","IC",IF(D23="N- Cannot Meet","N",IF(D23=$G$1,"No Answer")))))</f>
        <v>No Answer</v>
      </c>
    </row>
    <row r="24" spans="1:9" ht="30" customHeight="1" x14ac:dyDescent="0.35">
      <c r="A24" s="68" t="s">
        <v>439</v>
      </c>
      <c r="B24" s="175" t="s">
        <v>440</v>
      </c>
      <c r="C24" s="176" t="s">
        <v>441</v>
      </c>
      <c r="D24" s="61"/>
      <c r="E24" s="381"/>
      <c r="F24" s="54">
        <f t="shared" si="3"/>
        <v>0</v>
      </c>
      <c r="G24" s="54" t="str">
        <f t="shared" si="2"/>
        <v>No Answer</v>
      </c>
      <c r="H24" s="174"/>
    </row>
    <row r="25" spans="1:9" s="177" customFormat="1" ht="30" customHeight="1" x14ac:dyDescent="0.35">
      <c r="A25" s="68" t="s">
        <v>442</v>
      </c>
      <c r="B25" s="97" t="s">
        <v>443</v>
      </c>
      <c r="C25" s="71" t="s">
        <v>444</v>
      </c>
      <c r="D25" s="61"/>
      <c r="E25" s="380"/>
      <c r="F25" s="54">
        <f t="shared" si="3"/>
        <v>0</v>
      </c>
      <c r="G25" s="54" t="str">
        <f t="shared" si="2"/>
        <v>No Answer</v>
      </c>
    </row>
    <row r="26" spans="1:9" s="177" customFormat="1" ht="30" customHeight="1" x14ac:dyDescent="0.35">
      <c r="A26" s="68" t="s">
        <v>445</v>
      </c>
      <c r="B26" s="178" t="s">
        <v>446</v>
      </c>
      <c r="C26" s="179" t="s">
        <v>447</v>
      </c>
      <c r="D26" s="61"/>
      <c r="E26" s="387"/>
      <c r="F26" s="54" t="e">
        <f>IF(#REF!="I - Included with COTS",5,IF(#REF!="IN - Included by UAT (no cost)",3,IF(#REF!="IC - Included by UAT (with cost)",-2,IF(#REF!="N- Cannot Meet",-5,))))</f>
        <v>#REF!</v>
      </c>
      <c r="G26" s="54" t="e">
        <f>IF(#REF!="I - Included with COTS","I",IF(#REF!="IN - Included by UAT (no cost)","IN",IF(#REF!="IC - included by UAT (with cost)","IC",IF(#REF!="N- Cannot Meet","N",IF(#REF!=$G$1,"No Answer")))))</f>
        <v>#REF!</v>
      </c>
    </row>
    <row r="27" spans="1:9" s="177" customFormat="1" ht="30" customHeight="1" x14ac:dyDescent="0.35">
      <c r="A27" s="68" t="s">
        <v>448</v>
      </c>
      <c r="B27" s="175" t="s">
        <v>449</v>
      </c>
      <c r="C27" s="176" t="s">
        <v>450</v>
      </c>
      <c r="D27" s="376"/>
      <c r="E27" s="401"/>
      <c r="F27" s="54">
        <f>IF(D26="I - Included with COTS",5,IF(D26="IN - Included by UAT (no cost)",3,IF(D26="IC - Included by UAT (with cost)",-2,IF(D26="N- Cannot Meet",-5,))))</f>
        <v>0</v>
      </c>
      <c r="G27" s="54" t="str">
        <f>IF(D26="I - Included with COTS","I",IF(D26="IN - Included by UAT (no cost)","IN",IF(D26="IC - included by UAT (with cost)","IC",IF(D26="N- Cannot Meet","N",IF(D26=$G$1,"No Answer")))))</f>
        <v>No Answer</v>
      </c>
    </row>
    <row r="28" spans="1:9" ht="30" customHeight="1" x14ac:dyDescent="0.35">
      <c r="A28" s="68" t="s">
        <v>451</v>
      </c>
      <c r="B28" s="97" t="s">
        <v>452</v>
      </c>
      <c r="C28" s="98" t="s">
        <v>453</v>
      </c>
      <c r="D28" s="61"/>
      <c r="E28" s="387"/>
      <c r="F28" s="54">
        <f t="shared" si="3"/>
        <v>0</v>
      </c>
      <c r="G28" s="54" t="str">
        <f t="shared" si="2"/>
        <v>No Answer</v>
      </c>
      <c r="H28" s="174"/>
      <c r="I28" s="168"/>
    </row>
    <row r="29" spans="1:9" s="177" customFormat="1" ht="30" customHeight="1" x14ac:dyDescent="0.35">
      <c r="A29" s="68" t="s">
        <v>454</v>
      </c>
      <c r="B29" s="180" t="s">
        <v>455</v>
      </c>
      <c r="C29" s="181" t="s">
        <v>456</v>
      </c>
      <c r="D29" s="61"/>
      <c r="E29" s="402"/>
      <c r="F29" s="54">
        <f t="shared" si="3"/>
        <v>0</v>
      </c>
      <c r="G29" s="54" t="str">
        <f t="shared" si="2"/>
        <v>No Answer</v>
      </c>
    </row>
    <row r="30" spans="1:9" ht="30" customHeight="1" x14ac:dyDescent="0.35">
      <c r="A30" s="68" t="s">
        <v>457</v>
      </c>
      <c r="B30" s="171" t="s">
        <v>458</v>
      </c>
      <c r="C30" s="172" t="s">
        <v>459</v>
      </c>
      <c r="D30" s="61"/>
      <c r="E30" s="387"/>
      <c r="F30" s="54">
        <f t="shared" si="3"/>
        <v>0</v>
      </c>
      <c r="G30" s="54" t="str">
        <f t="shared" si="2"/>
        <v>No Answer</v>
      </c>
    </row>
    <row r="31" spans="1:9" ht="30" customHeight="1" x14ac:dyDescent="0.35">
      <c r="A31" s="68" t="s">
        <v>460</v>
      </c>
      <c r="B31" s="171" t="s">
        <v>461</v>
      </c>
      <c r="C31" s="172" t="s">
        <v>462</v>
      </c>
      <c r="D31" s="61"/>
      <c r="E31" s="387"/>
      <c r="F31" s="54">
        <f t="shared" si="3"/>
        <v>0</v>
      </c>
      <c r="G31" s="54" t="str">
        <f t="shared" si="2"/>
        <v>No Answer</v>
      </c>
    </row>
    <row r="32" spans="1:9" ht="45" customHeight="1" x14ac:dyDescent="0.35">
      <c r="A32" s="68" t="s">
        <v>463</v>
      </c>
      <c r="B32" s="97" t="s">
        <v>464</v>
      </c>
      <c r="C32" s="71" t="s">
        <v>465</v>
      </c>
      <c r="D32" s="61"/>
      <c r="E32" s="387"/>
      <c r="F32" s="54">
        <f t="shared" si="3"/>
        <v>0</v>
      </c>
      <c r="G32" s="54" t="str">
        <f t="shared" si="2"/>
        <v>No Answer</v>
      </c>
    </row>
    <row r="33" spans="1:9" ht="30" customHeight="1" x14ac:dyDescent="0.35">
      <c r="A33" s="68" t="s">
        <v>466</v>
      </c>
      <c r="B33" s="97" t="s">
        <v>467</v>
      </c>
      <c r="C33" s="71" t="s">
        <v>468</v>
      </c>
      <c r="D33" s="61"/>
      <c r="E33" s="387"/>
      <c r="F33" s="54">
        <f t="shared" si="3"/>
        <v>0</v>
      </c>
      <c r="G33" s="54" t="str">
        <f t="shared" si="2"/>
        <v>No Answer</v>
      </c>
    </row>
    <row r="34" spans="1:9" ht="30" customHeight="1" x14ac:dyDescent="0.35">
      <c r="A34" s="68" t="s">
        <v>469</v>
      </c>
      <c r="B34" s="97" t="s">
        <v>470</v>
      </c>
      <c r="C34" s="71" t="s">
        <v>471</v>
      </c>
      <c r="D34" s="61"/>
      <c r="E34" s="387"/>
      <c r="F34" s="54">
        <f t="shared" si="3"/>
        <v>0</v>
      </c>
      <c r="G34" s="54" t="str">
        <f t="shared" si="2"/>
        <v>No Answer</v>
      </c>
    </row>
    <row r="35" spans="1:9" ht="30" customHeight="1" x14ac:dyDescent="0.35">
      <c r="A35" s="68" t="s">
        <v>472</v>
      </c>
      <c r="B35" s="97" t="s">
        <v>473</v>
      </c>
      <c r="C35" s="71" t="s">
        <v>474</v>
      </c>
      <c r="D35" s="61"/>
      <c r="E35" s="387"/>
      <c r="F35" s="54">
        <f t="shared" si="3"/>
        <v>0</v>
      </c>
      <c r="G35" s="54" t="str">
        <f t="shared" si="2"/>
        <v>No Answer</v>
      </c>
    </row>
    <row r="36" spans="1:9" ht="30" customHeight="1" x14ac:dyDescent="0.35">
      <c r="A36" s="68" t="s">
        <v>475</v>
      </c>
      <c r="B36" s="97" t="s">
        <v>476</v>
      </c>
      <c r="C36" s="71" t="s">
        <v>477</v>
      </c>
      <c r="D36" s="61"/>
      <c r="E36" s="387"/>
      <c r="F36" s="54">
        <f t="shared" si="3"/>
        <v>0</v>
      </c>
      <c r="G36" s="54" t="str">
        <f t="shared" si="2"/>
        <v>No Answer</v>
      </c>
    </row>
    <row r="37" spans="1:9" ht="30" customHeight="1" x14ac:dyDescent="0.35">
      <c r="A37" s="68" t="s">
        <v>478</v>
      </c>
      <c r="B37" s="97" t="s">
        <v>479</v>
      </c>
      <c r="C37" s="71" t="s">
        <v>480</v>
      </c>
      <c r="D37" s="61"/>
      <c r="E37" s="387"/>
      <c r="F37" s="54">
        <f t="shared" si="3"/>
        <v>0</v>
      </c>
      <c r="G37" s="54" t="str">
        <f t="shared" si="2"/>
        <v>No Answer</v>
      </c>
    </row>
    <row r="38" spans="1:9" ht="45" customHeight="1" x14ac:dyDescent="0.35">
      <c r="A38" s="68" t="s">
        <v>481</v>
      </c>
      <c r="B38" s="97" t="s">
        <v>482</v>
      </c>
      <c r="C38" s="71" t="s">
        <v>483</v>
      </c>
      <c r="D38" s="61"/>
      <c r="E38" s="387"/>
      <c r="F38" s="54">
        <f t="shared" si="3"/>
        <v>0</v>
      </c>
      <c r="G38" s="54" t="str">
        <f t="shared" si="2"/>
        <v>No Answer</v>
      </c>
    </row>
    <row r="39" spans="1:9" ht="90" customHeight="1" x14ac:dyDescent="0.35">
      <c r="A39" s="68" t="s">
        <v>484</v>
      </c>
      <c r="B39" s="97" t="s">
        <v>485</v>
      </c>
      <c r="C39" s="71" t="s">
        <v>486</v>
      </c>
      <c r="D39" s="61"/>
      <c r="E39" s="387"/>
      <c r="F39" s="54">
        <f t="shared" si="3"/>
        <v>0</v>
      </c>
      <c r="G39" s="54" t="str">
        <f t="shared" si="2"/>
        <v>No Answer</v>
      </c>
      <c r="H39" s="174"/>
      <c r="I39" s="168"/>
    </row>
    <row r="40" spans="1:9" ht="30" customHeight="1" x14ac:dyDescent="0.35">
      <c r="A40" s="68" t="s">
        <v>487</v>
      </c>
      <c r="B40" s="97" t="s">
        <v>488</v>
      </c>
      <c r="C40" s="71" t="s">
        <v>489</v>
      </c>
      <c r="D40" s="61"/>
      <c r="E40" s="387"/>
      <c r="F40" s="54">
        <f t="shared" si="3"/>
        <v>0</v>
      </c>
      <c r="G40" s="54" t="str">
        <f t="shared" si="2"/>
        <v>No Answer</v>
      </c>
      <c r="H40" s="174"/>
      <c r="I40" s="168"/>
    </row>
    <row r="41" spans="1:9" ht="30" customHeight="1" x14ac:dyDescent="0.35">
      <c r="A41" s="68" t="s">
        <v>490</v>
      </c>
      <c r="B41" s="97" t="s">
        <v>491</v>
      </c>
      <c r="C41" s="71" t="s">
        <v>492</v>
      </c>
      <c r="D41" s="61"/>
      <c r="E41" s="387"/>
      <c r="F41" s="54">
        <f t="shared" si="3"/>
        <v>0</v>
      </c>
      <c r="G41" s="54" t="str">
        <f t="shared" si="2"/>
        <v>No Answer</v>
      </c>
      <c r="H41" s="174"/>
      <c r="I41" s="168"/>
    </row>
    <row r="42" spans="1:9" ht="30" customHeight="1" x14ac:dyDescent="0.35">
      <c r="A42" s="68" t="s">
        <v>493</v>
      </c>
      <c r="B42" s="97" t="s">
        <v>494</v>
      </c>
      <c r="C42" s="71" t="s">
        <v>495</v>
      </c>
      <c r="D42" s="61"/>
      <c r="E42" s="387"/>
      <c r="F42" s="54">
        <f t="shared" si="3"/>
        <v>0</v>
      </c>
      <c r="G42" s="54" t="str">
        <f t="shared" si="2"/>
        <v>No Answer</v>
      </c>
    </row>
    <row r="43" spans="1:9" customFormat="1" ht="30" customHeight="1" x14ac:dyDescent="0.35">
      <c r="A43" s="68" t="s">
        <v>496</v>
      </c>
      <c r="B43" s="97" t="s">
        <v>497</v>
      </c>
      <c r="C43" s="71" t="s">
        <v>498</v>
      </c>
      <c r="D43" s="327"/>
      <c r="E43" s="394"/>
      <c r="F43" s="54">
        <f>IF(D43="I - Included with COTS",5,IF(D43="IN - Included by UAT (no cost)",3,IF(D43="IC - Included by UAT (with cost)",-2,IF(D43="N- Cannot Meet",-5,))))</f>
        <v>0</v>
      </c>
      <c r="G43" s="54" t="str">
        <f>IF(D43="I - Included with COTS","I",IF(D43="IN - Included by UAT (no cost)","IN",IF(D43="IC - included by UAT (with cost)","IC",IF(D43="N- Cannot Meet","N",IF(D43=$G$1,"No Answer")))))</f>
        <v>No Answer</v>
      </c>
    </row>
    <row r="44" spans="1:9" ht="30" customHeight="1" x14ac:dyDescent="0.35">
      <c r="A44" s="68" t="s">
        <v>499</v>
      </c>
      <c r="B44" s="97" t="s">
        <v>500</v>
      </c>
      <c r="C44" s="71" t="s">
        <v>501</v>
      </c>
      <c r="D44" s="61"/>
      <c r="E44" s="387"/>
      <c r="F44" s="54">
        <f t="shared" si="3"/>
        <v>0</v>
      </c>
      <c r="G44" s="54" t="str">
        <f t="shared" si="2"/>
        <v>No Answer</v>
      </c>
      <c r="H44" s="174"/>
    </row>
    <row r="45" spans="1:9" ht="30" customHeight="1" x14ac:dyDescent="0.35">
      <c r="A45" s="68" t="s">
        <v>502</v>
      </c>
      <c r="B45" s="97" t="s">
        <v>503</v>
      </c>
      <c r="C45" s="71" t="s">
        <v>504</v>
      </c>
      <c r="D45" s="375"/>
      <c r="E45" s="403"/>
      <c r="F45" s="54">
        <f>IF(E45="I - Included with COTS",5,IF(E45="IN - Included by UAT (no cost)",3,IF(E45="IC - Included by UAT (with cost)",-2,IF(E45="N- Cannot Meet",-5,))))</f>
        <v>0</v>
      </c>
      <c r="G45" s="54" t="str">
        <f>IF(E45="I - Included with COTS","I",IF(E45="IN - Included by UAT (no cost)","IN",IF(E45="IC - included by UAT (with cost)","IC",IF(E45="N- Cannot Meet","N",IF(E45=$G$1,"No Answer")))))</f>
        <v>No Answer</v>
      </c>
    </row>
    <row r="46" spans="1:9" ht="45" customHeight="1" x14ac:dyDescent="0.35">
      <c r="A46" s="68" t="s">
        <v>505</v>
      </c>
      <c r="B46" s="97" t="s">
        <v>506</v>
      </c>
      <c r="C46" s="71" t="s">
        <v>507</v>
      </c>
      <c r="D46" s="61"/>
      <c r="E46" s="387"/>
      <c r="F46" s="54">
        <f t="shared" si="3"/>
        <v>0</v>
      </c>
      <c r="G46" s="54" t="str">
        <f t="shared" si="2"/>
        <v>No Answer</v>
      </c>
    </row>
    <row r="47" spans="1:9" ht="15" customHeight="1" x14ac:dyDescent="0.35">
      <c r="A47" s="182"/>
      <c r="B47" s="183"/>
      <c r="C47" s="184"/>
      <c r="D47" s="160"/>
      <c r="E47" s="185"/>
      <c r="F47" s="54"/>
      <c r="G47" s="54"/>
    </row>
    <row r="48" spans="1:9" s="32" customFormat="1" ht="15" customHeight="1" x14ac:dyDescent="0.35">
      <c r="A48" s="37" t="s">
        <v>508</v>
      </c>
      <c r="B48" s="38"/>
      <c r="C48" s="38"/>
      <c r="D48" s="38"/>
      <c r="E48" s="38"/>
      <c r="F48" s="31"/>
    </row>
    <row r="49" spans="1:21" x14ac:dyDescent="0.35">
      <c r="A49" s="55" t="s">
        <v>105</v>
      </c>
      <c r="B49" s="56" t="s">
        <v>106</v>
      </c>
      <c r="C49" s="55" t="s">
        <v>107</v>
      </c>
      <c r="D49" s="57" t="s">
        <v>108</v>
      </c>
      <c r="E49" s="39" t="s">
        <v>109</v>
      </c>
      <c r="H49" s="41"/>
    </row>
    <row r="50" spans="1:21" s="32" customFormat="1" ht="45" customHeight="1" x14ac:dyDescent="0.35">
      <c r="A50" s="96" t="s">
        <v>509</v>
      </c>
      <c r="B50" s="97" t="s">
        <v>510</v>
      </c>
      <c r="C50" s="110" t="s">
        <v>511</v>
      </c>
      <c r="D50" s="61"/>
      <c r="E50" s="387"/>
      <c r="F50" s="54" t="e">
        <f>IF(#REF!="I - Included with COTS",5,IF(#REF!="IN - Included by UAT (no cost)",3,IF(#REF!="IC - Included by UAT (with cost)",-2,IF(#REF!="N- Cannot Meet",-5,))))</f>
        <v>#REF!</v>
      </c>
      <c r="G50" s="54" t="e">
        <f>IF(#REF!="I - Included with COTS","I",IF(#REF!="IN - Included by UAT (no cost)","IN",IF(#REF!="IC - included by UAT (with cost)","IC",IF(#REF!="N- Cannot Meet","N",IF(#REF!=$G$1,"No Answer")))))</f>
        <v>#REF!</v>
      </c>
      <c r="H50" s="186"/>
    </row>
    <row r="51" spans="1:21" s="32" customFormat="1" ht="30" customHeight="1" x14ac:dyDescent="0.35">
      <c r="A51" s="96" t="s">
        <v>512</v>
      </c>
      <c r="B51" s="97" t="s">
        <v>513</v>
      </c>
      <c r="C51" s="110" t="s">
        <v>514</v>
      </c>
      <c r="D51" s="374"/>
      <c r="E51" s="387"/>
      <c r="F51" s="54">
        <f>IF(D50="I - Included with COTS",5,IF(D50="IN - Included by UAT (no cost)",3,IF(D50="IC - Included by UAT (with cost)",-2,IF(D50="N- Cannot Meet",-5,))))</f>
        <v>0</v>
      </c>
      <c r="G51" s="54" t="str">
        <f>IF(D50="I - Included with COTS","I",IF(D50="IN - Included by UAT (no cost)","IN",IF(D50="IC - included by UAT (with cost)","IC",IF(D50="N- Cannot Meet","N",IF(D50=$G$1,"No Answer")))))</f>
        <v>No Answer</v>
      </c>
      <c r="H51" s="186"/>
    </row>
    <row r="52" spans="1:21" s="32" customFormat="1" ht="30" customHeight="1" x14ac:dyDescent="0.35">
      <c r="A52" s="96" t="s">
        <v>515</v>
      </c>
      <c r="B52" s="97" t="s">
        <v>516</v>
      </c>
      <c r="C52" s="110" t="s">
        <v>517</v>
      </c>
      <c r="D52" s="61"/>
      <c r="E52" s="387"/>
      <c r="F52" s="54">
        <f t="shared" ref="F52:F55" si="4">IF(D52="I - Included with COTS",5,IF(D52="IN - Included by UAT (no cost)",3,IF(D52="IC - Included by UAT (with cost)",-2,IF(D52="N- Cannot Meet",-5,))))</f>
        <v>0</v>
      </c>
      <c r="G52" s="54" t="str">
        <f>IF(D52="I - Included with COTS","I",IF(D52="IN - Included by UAT (no cost)","IN",IF(D52="IC - included by UAT (with cost)","IC",IF(D52="N- Cannot Meet","N",IF(D52=$G$1,"No Answer")))))</f>
        <v>No Answer</v>
      </c>
      <c r="H52" s="186"/>
    </row>
    <row r="53" spans="1:21" x14ac:dyDescent="0.35">
      <c r="A53" s="150" t="s">
        <v>518</v>
      </c>
      <c r="B53" s="151"/>
      <c r="C53" s="151"/>
      <c r="D53" s="152"/>
      <c r="E53" s="151"/>
      <c r="F53" s="153"/>
      <c r="G53" s="154"/>
      <c r="H53" s="153"/>
      <c r="I53" s="153"/>
      <c r="J53" s="153"/>
      <c r="K53" s="153"/>
      <c r="L53" s="153"/>
      <c r="M53" s="153"/>
      <c r="N53" s="187"/>
      <c r="O53" s="187"/>
      <c r="P53" s="187"/>
      <c r="Q53" s="187"/>
      <c r="R53" s="187"/>
      <c r="S53" s="187"/>
      <c r="T53" s="187"/>
      <c r="U53" s="187"/>
    </row>
    <row r="54" spans="1:21" s="32" customFormat="1" ht="42" customHeight="1" x14ac:dyDescent="0.35">
      <c r="A54" s="96" t="s">
        <v>519</v>
      </c>
      <c r="B54" s="178" t="s">
        <v>520</v>
      </c>
      <c r="C54" s="188" t="s">
        <v>521</v>
      </c>
      <c r="D54" s="61"/>
      <c r="E54" s="387"/>
      <c r="F54" s="54">
        <f t="shared" si="4"/>
        <v>0</v>
      </c>
      <c r="G54" s="54" t="str">
        <f t="shared" ref="G54:G55" si="5">IF(D54="I - Included with COTS","I",IF(D54="IN - Included by UAT (no cost)","IN",IF(D54="IC - included by UAT (with cost)","IC",IF(D54="N- Cannot Meet","N",IF(D54=$G$1,"No Answer")))))</f>
        <v>No Answer</v>
      </c>
      <c r="H54" s="186"/>
    </row>
    <row r="55" spans="1:21" s="32" customFormat="1" ht="39" x14ac:dyDescent="0.35">
      <c r="A55" s="96" t="s">
        <v>522</v>
      </c>
      <c r="B55" s="97" t="s">
        <v>523</v>
      </c>
      <c r="C55" s="71" t="s">
        <v>524</v>
      </c>
      <c r="D55" s="61"/>
      <c r="E55" s="387"/>
      <c r="F55" s="54">
        <f t="shared" si="4"/>
        <v>0</v>
      </c>
      <c r="G55" s="54" t="str">
        <f t="shared" si="5"/>
        <v>No Answer</v>
      </c>
      <c r="H55" s="186"/>
    </row>
    <row r="56" spans="1:21" s="190" customFormat="1" ht="15" customHeight="1" x14ac:dyDescent="0.35">
      <c r="A56" s="134"/>
      <c r="B56" s="191"/>
      <c r="C56" s="192"/>
      <c r="D56" s="160"/>
      <c r="E56" s="193"/>
      <c r="F56" s="54"/>
      <c r="G56" s="54"/>
      <c r="H56" s="189"/>
    </row>
    <row r="57" spans="1:21" s="32" customFormat="1" ht="15" customHeight="1" x14ac:dyDescent="0.35">
      <c r="A57" s="37" t="s">
        <v>525</v>
      </c>
      <c r="B57" s="38"/>
      <c r="C57" s="38"/>
      <c r="D57" s="38"/>
      <c r="E57" s="38"/>
      <c r="F57" s="31"/>
    </row>
    <row r="58" spans="1:21" x14ac:dyDescent="0.35">
      <c r="A58" s="55" t="s">
        <v>105</v>
      </c>
      <c r="B58" s="56" t="s">
        <v>106</v>
      </c>
      <c r="C58" s="55" t="s">
        <v>107</v>
      </c>
      <c r="D58" s="57" t="s">
        <v>108</v>
      </c>
      <c r="E58" s="39" t="s">
        <v>109</v>
      </c>
      <c r="H58" s="41"/>
    </row>
    <row r="59" spans="1:21" s="169" customFormat="1" ht="30" customHeight="1" x14ac:dyDescent="0.35">
      <c r="A59" s="96" t="s">
        <v>526</v>
      </c>
      <c r="B59" s="178" t="s">
        <v>527</v>
      </c>
      <c r="C59" s="71" t="s">
        <v>528</v>
      </c>
      <c r="D59" s="61"/>
      <c r="E59" s="387"/>
      <c r="F59" s="54">
        <f t="shared" ref="F59:F63" si="6">IF(D59="I - Included with COTS",5,IF(D59="IN - Included by UAT (no cost)",3,IF(D59="IC - Included by UAT (with cost)",-2,IF(D59="N- Cannot Meet",-5,))))</f>
        <v>0</v>
      </c>
      <c r="G59" s="54" t="str">
        <f>IF(D59="I - Included with COTS","I",IF(D59="IN - Included by UAT (no cost)","IN",IF(D59="IC - included by UAT (with cost)","IC",IF(D59="N- Cannot Meet","N",IF(D59=$G$1,"No Answer")))))</f>
        <v>No Answer</v>
      </c>
      <c r="H59" s="173"/>
    </row>
    <row r="60" spans="1:21" s="169" customFormat="1" ht="30" customHeight="1" x14ac:dyDescent="0.35">
      <c r="A60" s="96" t="s">
        <v>529</v>
      </c>
      <c r="B60" s="194" t="s">
        <v>530</v>
      </c>
      <c r="C60" s="195" t="s">
        <v>531</v>
      </c>
      <c r="D60" s="61"/>
      <c r="E60" s="401"/>
      <c r="F60" s="54">
        <f t="shared" si="6"/>
        <v>0</v>
      </c>
      <c r="G60" s="54" t="str">
        <f>IF(D60="I - Included with COTS","I",IF(D60="IN - Included by UAT (no cost)","IN",IF(D60="IC - included by UAT (with cost)","IC",IF(D60="N- Cannot Meet","N",IF(D60=$G$1,"No Answer")))))</f>
        <v>No Answer</v>
      </c>
      <c r="H60" s="173"/>
    </row>
    <row r="61" spans="1:21" ht="30" customHeight="1" x14ac:dyDescent="0.35">
      <c r="A61" s="96" t="s">
        <v>532</v>
      </c>
      <c r="B61" s="97" t="s">
        <v>533</v>
      </c>
      <c r="C61" s="71" t="s">
        <v>534</v>
      </c>
      <c r="D61" s="61"/>
      <c r="E61" s="387"/>
      <c r="F61" s="54">
        <f t="shared" si="6"/>
        <v>0</v>
      </c>
      <c r="G61" s="54" t="str">
        <f>IF(D61="I - Included with COTS","I",IF(D61="IN - Included by UAT (no cost)","IN",IF(D61="IC - included by UAT (with cost)","IC",IF(D61="N- Cannot Meet","N",IF(D61=$G$1,"No Answer")))))</f>
        <v>No Answer</v>
      </c>
    </row>
    <row r="62" spans="1:21" ht="30" customHeight="1" x14ac:dyDescent="0.35">
      <c r="A62" s="96" t="s">
        <v>535</v>
      </c>
      <c r="B62" s="97" t="s">
        <v>536</v>
      </c>
      <c r="C62" s="71" t="s">
        <v>537</v>
      </c>
      <c r="D62" s="61"/>
      <c r="E62" s="387"/>
      <c r="F62" s="54">
        <f t="shared" si="6"/>
        <v>0</v>
      </c>
      <c r="G62" s="54" t="str">
        <f>IF(D62="I - Included with COTS","I",IF(D62="IN - Included by UAT (no cost)","IN",IF(D62="IC - included by UAT (with cost)","IC",IF(D62="N- Cannot Meet","N",IF(D62=$G$1,"No Answer")))))</f>
        <v>No Answer</v>
      </c>
    </row>
    <row r="63" spans="1:21" ht="45" customHeight="1" x14ac:dyDescent="0.35">
      <c r="A63" s="96" t="s">
        <v>538</v>
      </c>
      <c r="B63" s="196" t="s">
        <v>539</v>
      </c>
      <c r="C63" s="71" t="s">
        <v>540</v>
      </c>
      <c r="D63" s="61"/>
      <c r="E63" s="387"/>
      <c r="F63" s="54">
        <f t="shared" si="6"/>
        <v>0</v>
      </c>
      <c r="G63" s="54" t="str">
        <f>IF(D63="I - Included with COTS","I",IF(D63="IN - Included by UAT (no cost)","IN",IF(D63="IC - included by UAT (with cost)","IC",IF(D63="N- Cannot Meet","N",IF(D63=$G$1,"No Answer")))))</f>
        <v>No Answer</v>
      </c>
    </row>
    <row r="64" spans="1:21" ht="15" customHeight="1" x14ac:dyDescent="0.35">
      <c r="A64" s="134"/>
      <c r="B64" s="197"/>
      <c r="C64" s="184"/>
      <c r="D64" s="160"/>
      <c r="E64" s="198"/>
      <c r="F64" s="54"/>
      <c r="G64" s="54"/>
    </row>
    <row r="65" spans="1:21" s="32" customFormat="1" ht="15" customHeight="1" x14ac:dyDescent="0.35">
      <c r="A65" s="29" t="s">
        <v>541</v>
      </c>
      <c r="B65" s="30"/>
      <c r="C65" s="30"/>
      <c r="D65" s="30"/>
      <c r="E65" s="30"/>
      <c r="F65" s="31"/>
    </row>
    <row r="66" spans="1:21" s="32" customFormat="1" ht="30" customHeight="1" x14ac:dyDescent="0.35">
      <c r="A66" s="33"/>
      <c r="B66" s="422" t="s">
        <v>145</v>
      </c>
      <c r="C66" s="422"/>
      <c r="D66" s="422"/>
      <c r="E66" s="33"/>
      <c r="F66" s="35"/>
      <c r="G66" s="36"/>
    </row>
    <row r="67" spans="1:21" ht="15" customHeight="1" x14ac:dyDescent="0.35">
      <c r="A67" s="150" t="s">
        <v>423</v>
      </c>
      <c r="B67" s="151"/>
      <c r="C67" s="151"/>
      <c r="D67" s="152"/>
      <c r="E67" s="151"/>
      <c r="F67" s="153"/>
      <c r="G67" s="154"/>
      <c r="H67" s="153"/>
      <c r="I67" s="153"/>
      <c r="J67" s="153"/>
      <c r="K67" s="153"/>
      <c r="L67" s="153"/>
      <c r="M67" s="153"/>
      <c r="N67" s="187"/>
      <c r="O67" s="187"/>
      <c r="P67" s="187"/>
      <c r="Q67" s="187"/>
      <c r="R67" s="187"/>
      <c r="S67" s="187"/>
      <c r="T67" s="187"/>
      <c r="U67" s="187"/>
    </row>
    <row r="68" spans="1:21" ht="15" customHeight="1" x14ac:dyDescent="0.35">
      <c r="A68" s="164" t="s">
        <v>105</v>
      </c>
      <c r="B68" s="165" t="s">
        <v>106</v>
      </c>
      <c r="C68" s="166" t="s">
        <v>107</v>
      </c>
      <c r="D68" s="166" t="s">
        <v>108</v>
      </c>
      <c r="E68" s="167" t="s">
        <v>109</v>
      </c>
      <c r="F68" s="168"/>
      <c r="G68" s="169"/>
      <c r="H68" s="170"/>
      <c r="I68" s="168"/>
    </row>
    <row r="69" spans="1:21" ht="30" customHeight="1" x14ac:dyDescent="0.35">
      <c r="A69" s="96" t="s">
        <v>542</v>
      </c>
      <c r="B69" s="178" t="s">
        <v>543</v>
      </c>
      <c r="C69" s="179" t="s">
        <v>544</v>
      </c>
      <c r="D69" s="61"/>
      <c r="E69" s="387"/>
      <c r="F69" s="54">
        <f>IF(D69="I - Included with COTS",3,IF(D69="IN - Included by UAT (no cost)",1,IF(D69="IC - Included by UAT (with cost)",0,IF(D69="N- Cannot Meet",0,))))</f>
        <v>0</v>
      </c>
      <c r="G69" s="54" t="str">
        <f t="shared" ref="G69:G100" si="7">IF(D69="I - Included with COTS","I",IF(D69="IN - Included by UAT (no cost)","IN",IF(D69="IC - included by UAT (with cost)","IC",IF(D69="N- Cannot Meet","N",IF(D69=$G$1,"No Answer")))))</f>
        <v>No Answer</v>
      </c>
      <c r="H69" s="173"/>
      <c r="I69" s="168"/>
    </row>
    <row r="70" spans="1:21" ht="30" customHeight="1" x14ac:dyDescent="0.35">
      <c r="A70" s="96" t="s">
        <v>545</v>
      </c>
      <c r="B70" s="97" t="s">
        <v>546</v>
      </c>
      <c r="C70" s="71" t="s">
        <v>547</v>
      </c>
      <c r="D70" s="61"/>
      <c r="E70" s="387"/>
      <c r="F70" s="54">
        <f t="shared" ref="F70:F100" si="8">IF(D70="I - Included with COTS",3,IF(D70="IN - Included by UAT (no cost)",1,IF(D70="IC - Included by UAT (with cost)",0,IF(D70="N- Cannot Meet",0,))))</f>
        <v>0</v>
      </c>
      <c r="G70" s="54" t="str">
        <f t="shared" si="7"/>
        <v>No Answer</v>
      </c>
      <c r="H70" s="174"/>
      <c r="I70" s="168"/>
    </row>
    <row r="71" spans="1:21" ht="30" customHeight="1" x14ac:dyDescent="0.35">
      <c r="A71" s="96" t="s">
        <v>548</v>
      </c>
      <c r="B71" s="97" t="s">
        <v>549</v>
      </c>
      <c r="C71" s="71" t="s">
        <v>550</v>
      </c>
      <c r="D71" s="61"/>
      <c r="E71" s="387"/>
      <c r="F71" s="54">
        <f t="shared" si="8"/>
        <v>0</v>
      </c>
      <c r="G71" s="54" t="str">
        <f t="shared" si="7"/>
        <v>No Answer</v>
      </c>
      <c r="H71" s="174"/>
      <c r="I71" s="168"/>
    </row>
    <row r="72" spans="1:21" ht="30" customHeight="1" x14ac:dyDescent="0.35">
      <c r="A72" s="96" t="s">
        <v>551</v>
      </c>
      <c r="B72" s="97" t="s">
        <v>552</v>
      </c>
      <c r="C72" s="71" t="s">
        <v>553</v>
      </c>
      <c r="D72" s="61"/>
      <c r="E72" s="387"/>
      <c r="F72" s="54">
        <f t="shared" si="8"/>
        <v>0</v>
      </c>
      <c r="G72" s="54" t="str">
        <f t="shared" si="7"/>
        <v>No Answer</v>
      </c>
      <c r="H72" s="174"/>
    </row>
    <row r="73" spans="1:21" ht="30" customHeight="1" x14ac:dyDescent="0.35">
      <c r="A73" s="96" t="s">
        <v>554</v>
      </c>
      <c r="B73" s="97" t="s">
        <v>555</v>
      </c>
      <c r="C73" s="71" t="s">
        <v>556</v>
      </c>
      <c r="D73" s="61"/>
      <c r="E73" s="387"/>
      <c r="F73" s="54">
        <f t="shared" si="8"/>
        <v>0</v>
      </c>
      <c r="G73" s="54" t="str">
        <f t="shared" si="7"/>
        <v>No Answer</v>
      </c>
      <c r="H73" s="174"/>
    </row>
    <row r="74" spans="1:21" ht="30" customHeight="1" x14ac:dyDescent="0.35">
      <c r="A74" s="96" t="s">
        <v>557</v>
      </c>
      <c r="B74" s="97" t="s">
        <v>558</v>
      </c>
      <c r="C74" s="71" t="s">
        <v>559</v>
      </c>
      <c r="D74" s="61"/>
      <c r="E74" s="387"/>
      <c r="F74" s="54">
        <f t="shared" si="8"/>
        <v>0</v>
      </c>
      <c r="G74" s="54" t="str">
        <f t="shared" si="7"/>
        <v>No Answer</v>
      </c>
      <c r="H74" s="174"/>
    </row>
    <row r="75" spans="1:21" ht="30" customHeight="1" x14ac:dyDescent="0.35">
      <c r="A75" s="96" t="s">
        <v>560</v>
      </c>
      <c r="B75" s="97" t="s">
        <v>561</v>
      </c>
      <c r="C75" s="71" t="s">
        <v>562</v>
      </c>
      <c r="D75" s="61"/>
      <c r="E75" s="387"/>
      <c r="F75" s="54">
        <f t="shared" si="8"/>
        <v>0</v>
      </c>
      <c r="G75" s="54" t="str">
        <f t="shared" si="7"/>
        <v>No Answer</v>
      </c>
      <c r="H75" s="174"/>
    </row>
    <row r="76" spans="1:21" ht="30" customHeight="1" x14ac:dyDescent="0.35">
      <c r="A76" s="96" t="s">
        <v>563</v>
      </c>
      <c r="B76" s="199" t="s">
        <v>564</v>
      </c>
      <c r="C76" s="200" t="s">
        <v>565</v>
      </c>
      <c r="D76" s="61"/>
      <c r="E76" s="387"/>
      <c r="F76" s="54">
        <f t="shared" si="8"/>
        <v>0</v>
      </c>
      <c r="G76" s="54" t="str">
        <f t="shared" si="7"/>
        <v>No Answer</v>
      </c>
    </row>
    <row r="77" spans="1:21" ht="30" customHeight="1" x14ac:dyDescent="0.35">
      <c r="A77" s="96" t="s">
        <v>566</v>
      </c>
      <c r="B77" s="199" t="s">
        <v>567</v>
      </c>
      <c r="C77" s="200" t="s">
        <v>568</v>
      </c>
      <c r="D77" s="61"/>
      <c r="E77" s="387"/>
      <c r="F77" s="54">
        <f t="shared" si="8"/>
        <v>0</v>
      </c>
      <c r="G77" s="54" t="str">
        <f t="shared" si="7"/>
        <v>No Answer</v>
      </c>
    </row>
    <row r="78" spans="1:21" ht="45" customHeight="1" x14ac:dyDescent="0.35">
      <c r="A78" s="96" t="s">
        <v>569</v>
      </c>
      <c r="B78" s="97" t="s">
        <v>570</v>
      </c>
      <c r="C78" s="71" t="s">
        <v>571</v>
      </c>
      <c r="D78" s="61"/>
      <c r="E78" s="387"/>
      <c r="F78" s="54">
        <f t="shared" si="8"/>
        <v>0</v>
      </c>
      <c r="G78" s="54" t="str">
        <f t="shared" si="7"/>
        <v>No Answer</v>
      </c>
      <c r="H78" s="174"/>
    </row>
    <row r="79" spans="1:21" ht="30" customHeight="1" x14ac:dyDescent="0.35">
      <c r="A79" s="96" t="s">
        <v>572</v>
      </c>
      <c r="B79" s="97" t="s">
        <v>573</v>
      </c>
      <c r="C79" s="71" t="s">
        <v>574</v>
      </c>
      <c r="D79" s="61"/>
      <c r="E79" s="387"/>
      <c r="F79" s="54">
        <f t="shared" si="8"/>
        <v>0</v>
      </c>
      <c r="G79" s="54" t="str">
        <f t="shared" si="7"/>
        <v>No Answer</v>
      </c>
    </row>
    <row r="80" spans="1:21" ht="30" customHeight="1" x14ac:dyDescent="0.35">
      <c r="A80" s="96" t="s">
        <v>575</v>
      </c>
      <c r="B80" s="97" t="s">
        <v>576</v>
      </c>
      <c r="C80" s="71" t="s">
        <v>577</v>
      </c>
      <c r="D80" s="61"/>
      <c r="E80" s="387"/>
      <c r="F80" s="54">
        <f t="shared" si="8"/>
        <v>0</v>
      </c>
      <c r="G80" s="54" t="str">
        <f t="shared" si="7"/>
        <v>No Answer</v>
      </c>
    </row>
    <row r="81" spans="1:9" ht="30" customHeight="1" x14ac:dyDescent="0.35">
      <c r="A81" s="96" t="s">
        <v>578</v>
      </c>
      <c r="B81" s="97" t="s">
        <v>579</v>
      </c>
      <c r="C81" s="71" t="s">
        <v>580</v>
      </c>
      <c r="D81" s="61"/>
      <c r="E81" s="387"/>
      <c r="F81" s="54">
        <f t="shared" si="8"/>
        <v>0</v>
      </c>
      <c r="G81" s="54" t="str">
        <f t="shared" si="7"/>
        <v>No Answer</v>
      </c>
    </row>
    <row r="82" spans="1:9" ht="30" customHeight="1" x14ac:dyDescent="0.35">
      <c r="A82" s="96" t="s">
        <v>581</v>
      </c>
      <c r="B82" s="97" t="s">
        <v>582</v>
      </c>
      <c r="C82" s="71" t="s">
        <v>583</v>
      </c>
      <c r="D82" s="61"/>
      <c r="E82" s="387"/>
      <c r="F82" s="54">
        <f t="shared" si="8"/>
        <v>0</v>
      </c>
      <c r="G82" s="54" t="str">
        <f t="shared" si="7"/>
        <v>No Answer</v>
      </c>
    </row>
    <row r="83" spans="1:9" ht="30" customHeight="1" x14ac:dyDescent="0.35">
      <c r="A83" s="96" t="s">
        <v>584</v>
      </c>
      <c r="B83" s="97" t="s">
        <v>585</v>
      </c>
      <c r="C83" s="71" t="s">
        <v>586</v>
      </c>
      <c r="D83" s="61"/>
      <c r="E83" s="387"/>
      <c r="F83" s="54">
        <f t="shared" si="8"/>
        <v>0</v>
      </c>
      <c r="G83" s="54" t="str">
        <f t="shared" si="7"/>
        <v>No Answer</v>
      </c>
    </row>
    <row r="84" spans="1:9" ht="30" customHeight="1" x14ac:dyDescent="0.35">
      <c r="A84" s="96" t="s">
        <v>587</v>
      </c>
      <c r="B84" s="97" t="s">
        <v>588</v>
      </c>
      <c r="C84" s="71" t="s">
        <v>589</v>
      </c>
      <c r="D84" s="61"/>
      <c r="E84" s="400"/>
      <c r="F84" s="54">
        <f>IF(D84="I - Included with COTS",3,IF(D84="IN - Included by UAT (no cost)",1,IF(D84="IC - Included by UAT (with cost)",0,IF(D84="N- Cannot Meet",0,))))</f>
        <v>0</v>
      </c>
      <c r="G84" s="54" t="str">
        <f>IF(D84="I - Included with COTS","I",IF(D84="IN - Included by UAT (no cost)","IN",IF(D84="IC - included by UAT (with cost)","IC",IF(D84="N- Cannot Meet","N",IF(D84=$G$1,"No Answer")))))</f>
        <v>No Answer</v>
      </c>
    </row>
    <row r="85" spans="1:9" ht="30" customHeight="1" x14ac:dyDescent="0.35">
      <c r="A85" s="96" t="s">
        <v>590</v>
      </c>
      <c r="B85" s="97" t="s">
        <v>591</v>
      </c>
      <c r="C85" s="71" t="s">
        <v>592</v>
      </c>
      <c r="D85" s="61"/>
      <c r="E85" s="387"/>
      <c r="F85" s="54">
        <f t="shared" si="8"/>
        <v>0</v>
      </c>
      <c r="G85" s="54" t="str">
        <f t="shared" si="7"/>
        <v>No Answer</v>
      </c>
    </row>
    <row r="86" spans="1:9" ht="30" customHeight="1" x14ac:dyDescent="0.35">
      <c r="A86" s="96" t="s">
        <v>593</v>
      </c>
      <c r="B86" s="97" t="s">
        <v>594</v>
      </c>
      <c r="C86" s="71" t="s">
        <v>595</v>
      </c>
      <c r="D86" s="61"/>
      <c r="E86" s="394"/>
      <c r="F86" s="54" t="e">
        <f>IF(#REF!="I - Included with COTS",3,IF(#REF!="IN - Included by UAT (no cost)",1,IF(#REF!="IC - Included by UAT (with cost)",0,IF(#REF!="N- Cannot Meet",0,))))</f>
        <v>#REF!</v>
      </c>
      <c r="G86" s="54" t="e">
        <f>IF(#REF!="I - Included with COTS","I",IF(#REF!="IN - Included by UAT (no cost)","IN",IF(#REF!="IC - included by UAT (with cost)","IC",IF(#REF!="N- Cannot Meet","N",IF(#REF!=$G$1,"No Answer")))))</f>
        <v>#REF!</v>
      </c>
    </row>
    <row r="87" spans="1:9" ht="45" customHeight="1" x14ac:dyDescent="0.35">
      <c r="A87" s="96" t="s">
        <v>596</v>
      </c>
      <c r="B87" s="97" t="s">
        <v>597</v>
      </c>
      <c r="C87" s="71" t="s">
        <v>598</v>
      </c>
      <c r="D87" s="375"/>
      <c r="E87" s="387"/>
      <c r="F87" s="54">
        <f>IF(D86="I - Included with COTS",3,IF(D86="IN - Included by UAT (no cost)",1,IF(D86="IC - Included by UAT (with cost)",0,IF(D86="N- Cannot Meet",0,))))</f>
        <v>0</v>
      </c>
      <c r="G87" s="54" t="str">
        <f>IF(D86="I - Included with COTS","I",IF(D86="IN - Included by UAT (no cost)","IN",IF(D86="IC - included by UAT (with cost)","IC",IF(D86="N- Cannot Meet","N",IF(D86=$G$1,"No Answer")))))</f>
        <v>No Answer</v>
      </c>
    </row>
    <row r="88" spans="1:9" ht="30" customHeight="1" x14ac:dyDescent="0.35">
      <c r="A88" s="96" t="s">
        <v>599</v>
      </c>
      <c r="B88" s="97" t="s">
        <v>600</v>
      </c>
      <c r="C88" s="71" t="s">
        <v>601</v>
      </c>
      <c r="D88" s="61"/>
      <c r="E88" s="387"/>
      <c r="F88" s="54">
        <f t="shared" si="8"/>
        <v>0</v>
      </c>
      <c r="G88" s="54" t="str">
        <f t="shared" si="7"/>
        <v>No Answer</v>
      </c>
    </row>
    <row r="89" spans="1:9" ht="30" customHeight="1" x14ac:dyDescent="0.35">
      <c r="A89" s="96" t="s">
        <v>602</v>
      </c>
      <c r="B89" s="97" t="s">
        <v>603</v>
      </c>
      <c r="C89" s="71" t="s">
        <v>604</v>
      </c>
      <c r="D89" s="61"/>
      <c r="E89" s="387"/>
      <c r="F89" s="54">
        <f t="shared" si="8"/>
        <v>0</v>
      </c>
      <c r="G89" s="54" t="str">
        <f t="shared" si="7"/>
        <v>No Answer</v>
      </c>
    </row>
    <row r="90" spans="1:9" ht="45" customHeight="1" x14ac:dyDescent="0.35">
      <c r="A90" s="96" t="s">
        <v>605</v>
      </c>
      <c r="B90" s="97" t="s">
        <v>606</v>
      </c>
      <c r="C90" s="71" t="s">
        <v>607</v>
      </c>
      <c r="D90" s="61"/>
      <c r="E90" s="387"/>
      <c r="F90" s="54">
        <f t="shared" si="8"/>
        <v>0</v>
      </c>
      <c r="G90" s="54" t="str">
        <f t="shared" si="7"/>
        <v>No Answer</v>
      </c>
      <c r="H90" s="174"/>
      <c r="I90" s="168"/>
    </row>
    <row r="91" spans="1:9" ht="45" customHeight="1" x14ac:dyDescent="0.35">
      <c r="A91" s="96" t="s">
        <v>608</v>
      </c>
      <c r="B91" s="97" t="s">
        <v>609</v>
      </c>
      <c r="C91" s="71" t="s">
        <v>610</v>
      </c>
      <c r="D91" s="61"/>
      <c r="E91" s="387"/>
      <c r="F91" s="54">
        <f t="shared" si="8"/>
        <v>0</v>
      </c>
      <c r="G91" s="54" t="str">
        <f t="shared" si="7"/>
        <v>No Answer</v>
      </c>
    </row>
    <row r="92" spans="1:9" ht="60" customHeight="1" x14ac:dyDescent="0.35">
      <c r="A92" s="96" t="s">
        <v>611</v>
      </c>
      <c r="B92" s="97" t="s">
        <v>612</v>
      </c>
      <c r="C92" s="71" t="s">
        <v>613</v>
      </c>
      <c r="D92" s="61"/>
      <c r="E92" s="387"/>
      <c r="F92" s="54">
        <f t="shared" si="8"/>
        <v>0</v>
      </c>
      <c r="G92" s="54" t="str">
        <f t="shared" si="7"/>
        <v>No Answer</v>
      </c>
    </row>
    <row r="93" spans="1:9" ht="45" customHeight="1" x14ac:dyDescent="0.35">
      <c r="A93" s="96" t="s">
        <v>614</v>
      </c>
      <c r="B93" s="97" t="s">
        <v>615</v>
      </c>
      <c r="C93" s="71" t="s">
        <v>616</v>
      </c>
      <c r="D93" s="61"/>
      <c r="E93" s="387"/>
      <c r="F93" s="54">
        <f t="shared" si="8"/>
        <v>0</v>
      </c>
      <c r="G93" s="54" t="str">
        <f t="shared" si="7"/>
        <v>No Answer</v>
      </c>
    </row>
    <row r="94" spans="1:9" ht="30" customHeight="1" x14ac:dyDescent="0.35">
      <c r="A94" s="96" t="s">
        <v>617</v>
      </c>
      <c r="B94" s="97" t="s">
        <v>618</v>
      </c>
      <c r="C94" s="71" t="s">
        <v>619</v>
      </c>
      <c r="D94" s="61"/>
      <c r="E94" s="387"/>
      <c r="F94" s="54">
        <f t="shared" si="8"/>
        <v>0</v>
      </c>
      <c r="G94" s="54" t="str">
        <f t="shared" si="7"/>
        <v>No Answer</v>
      </c>
    </row>
    <row r="95" spans="1:9" ht="30" customHeight="1" x14ac:dyDescent="0.35">
      <c r="A95" s="96" t="s">
        <v>620</v>
      </c>
      <c r="B95" s="97" t="s">
        <v>621</v>
      </c>
      <c r="C95" s="71" t="s">
        <v>622</v>
      </c>
      <c r="D95" s="61"/>
      <c r="E95" s="387"/>
      <c r="F95" s="54">
        <f t="shared" si="8"/>
        <v>0</v>
      </c>
      <c r="G95" s="54" t="str">
        <f t="shared" si="7"/>
        <v>No Answer</v>
      </c>
      <c r="I95" s="201"/>
    </row>
    <row r="96" spans="1:9" ht="30" customHeight="1" x14ac:dyDescent="0.35">
      <c r="A96" s="96" t="s">
        <v>623</v>
      </c>
      <c r="B96" s="97" t="s">
        <v>624</v>
      </c>
      <c r="C96" s="71" t="s">
        <v>625</v>
      </c>
      <c r="D96" s="61"/>
      <c r="E96" s="387"/>
      <c r="F96" s="54">
        <f t="shared" si="8"/>
        <v>0</v>
      </c>
      <c r="G96" s="54" t="str">
        <f t="shared" si="7"/>
        <v>No Answer</v>
      </c>
    </row>
    <row r="97" spans="1:27" ht="30" customHeight="1" x14ac:dyDescent="0.35">
      <c r="A97" s="96" t="s">
        <v>626</v>
      </c>
      <c r="B97" s="97" t="s">
        <v>627</v>
      </c>
      <c r="C97" s="71" t="s">
        <v>628</v>
      </c>
      <c r="D97" s="61"/>
      <c r="E97" s="387"/>
      <c r="F97" s="54">
        <f t="shared" si="8"/>
        <v>0</v>
      </c>
      <c r="G97" s="54" t="str">
        <f t="shared" si="7"/>
        <v>No Answer</v>
      </c>
    </row>
    <row r="98" spans="1:27" ht="30" customHeight="1" x14ac:dyDescent="0.35">
      <c r="A98" s="96" t="s">
        <v>629</v>
      </c>
      <c r="B98" s="202" t="s">
        <v>630</v>
      </c>
      <c r="C98" s="98" t="s">
        <v>631</v>
      </c>
      <c r="D98" s="61"/>
      <c r="E98" s="387"/>
      <c r="F98" s="54">
        <f t="shared" si="8"/>
        <v>0</v>
      </c>
      <c r="G98" s="54" t="str">
        <f t="shared" si="7"/>
        <v>No Answer</v>
      </c>
      <c r="H98" s="174"/>
      <c r="I98" s="168"/>
    </row>
    <row r="99" spans="1:27" ht="75" customHeight="1" x14ac:dyDescent="0.35">
      <c r="A99" s="96" t="s">
        <v>632</v>
      </c>
      <c r="B99" s="97" t="s">
        <v>633</v>
      </c>
      <c r="C99" s="71" t="s">
        <v>634</v>
      </c>
      <c r="D99" s="61"/>
      <c r="E99" s="387"/>
      <c r="F99" s="54">
        <f t="shared" si="8"/>
        <v>0</v>
      </c>
      <c r="G99" s="54" t="str">
        <f t="shared" si="7"/>
        <v>No Answer</v>
      </c>
    </row>
    <row r="100" spans="1:27" ht="60" customHeight="1" x14ac:dyDescent="0.35">
      <c r="A100" s="96" t="s">
        <v>635</v>
      </c>
      <c r="B100" s="97" t="s">
        <v>636</v>
      </c>
      <c r="C100" s="71" t="s">
        <v>637</v>
      </c>
      <c r="D100" s="61"/>
      <c r="E100" s="387"/>
      <c r="F100" s="54">
        <f t="shared" si="8"/>
        <v>0</v>
      </c>
      <c r="G100" s="54" t="str">
        <f t="shared" si="7"/>
        <v>No Answer</v>
      </c>
    </row>
    <row r="101" spans="1:27" ht="15" customHeight="1" x14ac:dyDescent="0.35">
      <c r="A101" s="96"/>
      <c r="B101" s="183"/>
      <c r="C101" s="184"/>
      <c r="D101" s="160"/>
      <c r="E101" s="185"/>
      <c r="F101" s="54"/>
      <c r="G101" s="54"/>
    </row>
    <row r="102" spans="1:27" x14ac:dyDescent="0.35">
      <c r="A102" s="150" t="s">
        <v>638</v>
      </c>
      <c r="B102" s="151"/>
      <c r="C102" s="151"/>
      <c r="D102" s="152"/>
      <c r="E102" s="151"/>
      <c r="F102" s="153"/>
      <c r="G102" s="154"/>
      <c r="H102" s="153"/>
      <c r="I102" s="153"/>
      <c r="J102" s="153"/>
      <c r="K102" s="153"/>
      <c r="L102" s="153"/>
      <c r="M102" s="153"/>
      <c r="N102" s="187"/>
      <c r="O102" s="187"/>
      <c r="P102" s="187"/>
      <c r="Q102" s="187"/>
      <c r="R102" s="187"/>
      <c r="S102" s="187"/>
      <c r="T102" s="187"/>
      <c r="U102" s="187"/>
    </row>
    <row r="103" spans="1:27" x14ac:dyDescent="0.35">
      <c r="A103" s="55" t="s">
        <v>105</v>
      </c>
      <c r="B103" s="56" t="s">
        <v>106</v>
      </c>
      <c r="C103" s="55" t="s">
        <v>107</v>
      </c>
      <c r="D103" s="57" t="s">
        <v>108</v>
      </c>
      <c r="E103" s="39" t="s">
        <v>109</v>
      </c>
      <c r="H103" s="41"/>
    </row>
    <row r="104" spans="1:27" s="32" customFormat="1" ht="30" customHeight="1" x14ac:dyDescent="0.35">
      <c r="A104" s="96" t="s">
        <v>639</v>
      </c>
      <c r="B104" s="202" t="s">
        <v>640</v>
      </c>
      <c r="C104" s="203" t="s">
        <v>641</v>
      </c>
      <c r="D104" s="61"/>
      <c r="E104" s="387"/>
      <c r="F104" s="54">
        <f t="shared" ref="F104" si="9">IF(D104="I - Included with COTS",3,IF(D104="IN - Included by UAT (no cost)",1,IF(D104="IC - Included by UAT (with cost)",0,IF(D104="N- Cannot Meet",0,))))</f>
        <v>0</v>
      </c>
      <c r="G104" s="54" t="str">
        <f>IF(D104="I - Included with COTS","I",IF(D104="IN - Included by UAT (no cost)","IN",IF(D104="IC - included by UAT (with cost)","IC",IF(D104="N- Cannot Meet","N",IF(D104=$G$1,"No Answer")))))</f>
        <v>No Answer</v>
      </c>
      <c r="H104" s="186"/>
    </row>
    <row r="105" spans="1:27" s="32" customFormat="1" ht="30" customHeight="1" x14ac:dyDescent="0.35">
      <c r="A105" s="96" t="s">
        <v>642</v>
      </c>
      <c r="B105" s="202" t="s">
        <v>643</v>
      </c>
      <c r="C105" s="203" t="s">
        <v>644</v>
      </c>
      <c r="D105" s="61"/>
      <c r="E105" s="387"/>
      <c r="F105" s="54" t="e">
        <f>IF(#REF!="I - Included with COTS",3,IF(#REF!="IN - Included by UAT (no cost)",1,IF(#REF!="IC - Included by UAT (with cost)",0,IF(#REF!="N- Cannot Meet",0,))))</f>
        <v>#REF!</v>
      </c>
      <c r="G105" s="54" t="e">
        <f>IF(#REF!="I - Included with COTS","I",IF(#REF!="IN - Included by UAT (no cost)","IN",IF(#REF!="IC - included by UAT (with cost)","IC",IF(#REF!="N- Cannot Meet","N",IF(#REF!=$G$1,"No Answer")))))</f>
        <v>#REF!</v>
      </c>
      <c r="H105" s="186"/>
    </row>
    <row r="106" spans="1:27" ht="45" customHeight="1" x14ac:dyDescent="0.35">
      <c r="A106" s="96" t="s">
        <v>645</v>
      </c>
      <c r="B106" s="97" t="s">
        <v>646</v>
      </c>
      <c r="C106" s="71" t="s">
        <v>647</v>
      </c>
      <c r="D106" s="375"/>
      <c r="E106" s="391"/>
      <c r="F106" s="54">
        <f>IF(D105="I - Included with COTS",3,IF(D105="IN - Included by UAT (no cost)",1,IF(D105="IC - Included by UAT (with cost)",0,IF(D105="N- Cannot Meet",0,))))</f>
        <v>0</v>
      </c>
      <c r="G106" s="54" t="str">
        <f>IF(D105="I - Included with COTS","I",IF(D105="IN - Included by UAT (no cost)","IN",IF(D105="IC - included by UAT (with cost)","IC",IF(D105="N- Cannot Meet","N",IF(D105=$G$1,"No Answer")))))</f>
        <v>No Answer</v>
      </c>
      <c r="H106" s="174"/>
      <c r="I106" s="173"/>
      <c r="J106" s="168"/>
      <c r="K106" s="168"/>
      <c r="L106" s="168"/>
      <c r="M106" s="168"/>
      <c r="N106" s="168"/>
      <c r="O106" s="168"/>
      <c r="P106" s="168"/>
      <c r="Q106" s="168"/>
      <c r="R106" s="168"/>
      <c r="S106" s="168"/>
      <c r="T106" s="168"/>
      <c r="U106" s="168"/>
      <c r="V106" s="168"/>
      <c r="W106" s="168"/>
      <c r="X106" s="168"/>
      <c r="Y106" s="168"/>
      <c r="Z106" s="168"/>
      <c r="AA106" s="168"/>
    </row>
    <row r="107" spans="1:27" ht="15" customHeight="1" x14ac:dyDescent="0.35">
      <c r="A107" s="134"/>
      <c r="B107" s="183"/>
      <c r="C107" s="184"/>
      <c r="D107" s="76"/>
      <c r="E107" s="204"/>
      <c r="F107" s="54"/>
      <c r="G107" s="54"/>
      <c r="H107" s="174"/>
      <c r="I107" s="173"/>
      <c r="J107" s="168"/>
      <c r="K107" s="168"/>
      <c r="L107" s="168"/>
      <c r="M107" s="168"/>
      <c r="N107" s="168"/>
      <c r="O107" s="168"/>
      <c r="P107" s="168"/>
      <c r="Q107" s="168"/>
      <c r="R107" s="168"/>
      <c r="S107" s="168"/>
      <c r="T107" s="168"/>
      <c r="U107" s="168"/>
      <c r="V107" s="168"/>
      <c r="W107" s="168"/>
      <c r="X107" s="168"/>
      <c r="Y107" s="168"/>
      <c r="Z107" s="168"/>
      <c r="AA107" s="168"/>
    </row>
    <row r="108" spans="1:27" x14ac:dyDescent="0.35">
      <c r="A108" s="150" t="s">
        <v>525</v>
      </c>
      <c r="B108" s="151"/>
      <c r="C108" s="151"/>
      <c r="D108" s="152"/>
      <c r="E108" s="151"/>
      <c r="F108" s="153"/>
      <c r="G108" s="154"/>
      <c r="H108" s="153"/>
      <c r="I108" s="153"/>
      <c r="J108" s="153"/>
      <c r="K108" s="153"/>
      <c r="L108" s="153"/>
      <c r="M108" s="153"/>
      <c r="N108" s="187"/>
      <c r="O108" s="187"/>
      <c r="P108" s="187"/>
      <c r="Q108" s="187"/>
      <c r="R108" s="187"/>
      <c r="S108" s="187"/>
      <c r="T108" s="187"/>
      <c r="U108" s="187"/>
    </row>
    <row r="109" spans="1:27" x14ac:dyDescent="0.35">
      <c r="A109" s="55" t="s">
        <v>105</v>
      </c>
      <c r="B109" s="56" t="s">
        <v>106</v>
      </c>
      <c r="C109" s="55" t="s">
        <v>107</v>
      </c>
      <c r="D109" s="57" t="s">
        <v>108</v>
      </c>
      <c r="E109" s="39" t="s">
        <v>109</v>
      </c>
      <c r="H109" s="41"/>
    </row>
    <row r="110" spans="1:27" ht="30" customHeight="1" x14ac:dyDescent="0.35">
      <c r="A110" s="96" t="s">
        <v>648</v>
      </c>
      <c r="B110" s="178" t="s">
        <v>649</v>
      </c>
      <c r="C110" s="71" t="s">
        <v>650</v>
      </c>
      <c r="D110" s="61"/>
      <c r="E110" s="387"/>
      <c r="F110" s="54">
        <f t="shared" ref="F110:F120" si="10">IF(D110="I - Included with COTS",3,IF(D110="IN - Included by UAT (no cost)",1,IF(D110="IC - Included by UAT (with cost)",0,IF(D110="N- Cannot Meet",0,))))</f>
        <v>0</v>
      </c>
      <c r="G110" s="54" t="str">
        <f t="shared" ref="G110:G120" si="11">IF(D110="I - Included with COTS","I",IF(D110="IN - Included by UAT (no cost)","IN",IF(D110="IC - included by UAT (with cost)","IC",IF(D110="N- Cannot Meet","N",IF(D110=$G$1,"No Answer")))))</f>
        <v>No Answer</v>
      </c>
      <c r="H110" s="174"/>
      <c r="I110" s="168"/>
    </row>
    <row r="111" spans="1:27" ht="30" customHeight="1" x14ac:dyDescent="0.35">
      <c r="A111" s="96" t="s">
        <v>651</v>
      </c>
      <c r="B111" s="97" t="s">
        <v>652</v>
      </c>
      <c r="C111" s="71" t="s">
        <v>653</v>
      </c>
      <c r="D111" s="61"/>
      <c r="E111" s="387"/>
      <c r="F111" s="54">
        <f t="shared" si="10"/>
        <v>0</v>
      </c>
      <c r="G111" s="54" t="str">
        <f t="shared" si="11"/>
        <v>No Answer</v>
      </c>
      <c r="H111" s="174"/>
      <c r="I111" s="168"/>
    </row>
    <row r="112" spans="1:27" ht="45" customHeight="1" x14ac:dyDescent="0.35">
      <c r="A112" s="96" t="s">
        <v>654</v>
      </c>
      <c r="B112" s="97" t="s">
        <v>655</v>
      </c>
      <c r="C112" s="71" t="s">
        <v>656</v>
      </c>
      <c r="D112" s="61"/>
      <c r="E112" s="387"/>
      <c r="F112" s="54">
        <f t="shared" si="10"/>
        <v>0</v>
      </c>
      <c r="G112" s="54" t="str">
        <f t="shared" si="11"/>
        <v>No Answer</v>
      </c>
      <c r="H112" s="174"/>
      <c r="I112" s="168"/>
    </row>
    <row r="113" spans="1:9" ht="30" customHeight="1" x14ac:dyDescent="0.35">
      <c r="A113" s="96" t="s">
        <v>657</v>
      </c>
      <c r="B113" s="97" t="s">
        <v>658</v>
      </c>
      <c r="C113" s="71" t="s">
        <v>659</v>
      </c>
      <c r="D113" s="61"/>
      <c r="E113" s="387"/>
      <c r="F113" s="54">
        <f t="shared" si="10"/>
        <v>0</v>
      </c>
      <c r="G113" s="54" t="str">
        <f t="shared" si="11"/>
        <v>No Answer</v>
      </c>
    </row>
    <row r="114" spans="1:9" ht="30" customHeight="1" x14ac:dyDescent="0.35">
      <c r="A114" s="96" t="s">
        <v>660</v>
      </c>
      <c r="B114" s="97" t="s">
        <v>661</v>
      </c>
      <c r="C114" s="71" t="s">
        <v>662</v>
      </c>
      <c r="D114" s="61"/>
      <c r="E114" s="387"/>
      <c r="F114" s="54">
        <f t="shared" si="10"/>
        <v>0</v>
      </c>
      <c r="G114" s="54" t="str">
        <f t="shared" si="11"/>
        <v>No Answer</v>
      </c>
    </row>
    <row r="115" spans="1:9" ht="30" customHeight="1" x14ac:dyDescent="0.35">
      <c r="A115" s="96" t="s">
        <v>663</v>
      </c>
      <c r="B115" s="97" t="s">
        <v>664</v>
      </c>
      <c r="C115" s="71" t="s">
        <v>665</v>
      </c>
      <c r="D115" s="61"/>
      <c r="E115" s="387"/>
      <c r="F115" s="54">
        <f t="shared" si="10"/>
        <v>0</v>
      </c>
      <c r="G115" s="54" t="str">
        <f t="shared" si="11"/>
        <v>No Answer</v>
      </c>
    </row>
    <row r="116" spans="1:9" ht="30" customHeight="1" x14ac:dyDescent="0.35">
      <c r="A116" s="96" t="s">
        <v>666</v>
      </c>
      <c r="B116" s="97" t="s">
        <v>667</v>
      </c>
      <c r="C116" s="71" t="s">
        <v>668</v>
      </c>
      <c r="D116" s="61"/>
      <c r="E116" s="387"/>
      <c r="F116" s="54">
        <f t="shared" si="10"/>
        <v>0</v>
      </c>
      <c r="G116" s="54" t="str">
        <f t="shared" si="11"/>
        <v>No Answer</v>
      </c>
    </row>
    <row r="117" spans="1:9" ht="30" customHeight="1" x14ac:dyDescent="0.35">
      <c r="A117" s="96" t="s">
        <v>669</v>
      </c>
      <c r="B117" s="97" t="s">
        <v>670</v>
      </c>
      <c r="C117" s="71" t="s">
        <v>671</v>
      </c>
      <c r="D117" s="61"/>
      <c r="E117" s="387"/>
      <c r="F117" s="54">
        <f t="shared" si="10"/>
        <v>0</v>
      </c>
      <c r="G117" s="54" t="str">
        <f t="shared" si="11"/>
        <v>No Answer</v>
      </c>
    </row>
    <row r="118" spans="1:9" ht="30" customHeight="1" x14ac:dyDescent="0.35">
      <c r="A118" s="96" t="s">
        <v>672</v>
      </c>
      <c r="B118" s="97" t="s">
        <v>673</v>
      </c>
      <c r="C118" s="71" t="s">
        <v>674</v>
      </c>
      <c r="D118" s="61"/>
      <c r="E118" s="387"/>
      <c r="F118" s="54">
        <f t="shared" si="10"/>
        <v>0</v>
      </c>
      <c r="G118" s="54" t="str">
        <f t="shared" si="11"/>
        <v>No Answer</v>
      </c>
      <c r="H118" s="173"/>
    </row>
    <row r="119" spans="1:9" ht="30" customHeight="1" x14ac:dyDescent="0.35">
      <c r="A119" s="96" t="s">
        <v>675</v>
      </c>
      <c r="B119" s="178" t="s">
        <v>676</v>
      </c>
      <c r="C119" s="179" t="s">
        <v>677</v>
      </c>
      <c r="D119" s="61"/>
      <c r="E119" s="387"/>
      <c r="F119" s="54">
        <f t="shared" si="10"/>
        <v>0</v>
      </c>
      <c r="G119" s="54" t="str">
        <f t="shared" si="11"/>
        <v>No Answer</v>
      </c>
      <c r="H119" s="174"/>
      <c r="I119" s="168"/>
    </row>
    <row r="120" spans="1:9" ht="30" customHeight="1" x14ac:dyDescent="0.35">
      <c r="A120" s="96" t="s">
        <v>678</v>
      </c>
      <c r="B120" s="97" t="s">
        <v>679</v>
      </c>
      <c r="C120" s="71" t="s">
        <v>680</v>
      </c>
      <c r="D120" s="61"/>
      <c r="E120" s="387"/>
      <c r="F120" s="54">
        <f t="shared" si="10"/>
        <v>0</v>
      </c>
      <c r="G120" s="54" t="str">
        <f t="shared" si="11"/>
        <v>No Answer</v>
      </c>
      <c r="H120" s="174"/>
      <c r="I120" s="168"/>
    </row>
    <row r="121" spans="1:9" ht="30" customHeight="1" x14ac:dyDescent="0.35">
      <c r="A121" s="205"/>
      <c r="B121" s="205"/>
      <c r="C121" s="205"/>
      <c r="D121" s="205"/>
      <c r="E121" s="205"/>
      <c r="F121" s="168"/>
      <c r="G121" s="169"/>
      <c r="H121" s="174"/>
      <c r="I121" s="168"/>
    </row>
    <row r="122" spans="1:9" ht="16.5" customHeight="1" x14ac:dyDescent="0.35"/>
    <row r="123" spans="1:9" ht="16.5" hidden="1" customHeight="1" x14ac:dyDescent="0.35">
      <c r="E123" s="80" t="s">
        <v>158</v>
      </c>
      <c r="F123" s="32"/>
      <c r="G123" s="32"/>
    </row>
    <row r="124" spans="1:9" ht="16.5" hidden="1" customHeight="1" x14ac:dyDescent="0.35">
      <c r="A124" s="207"/>
      <c r="B124" s="208"/>
      <c r="C124" s="209"/>
      <c r="D124" s="210"/>
      <c r="E124" s="81" t="s">
        <v>14</v>
      </c>
      <c r="F124" s="32">
        <f>COUNTIF(D4:D13, "*")</f>
        <v>0</v>
      </c>
      <c r="G124" s="32"/>
      <c r="H124" s="174"/>
    </row>
    <row r="125" spans="1:9" ht="16.5" hidden="1" customHeight="1" x14ac:dyDescent="0.35">
      <c r="A125" s="211"/>
      <c r="B125" s="212"/>
      <c r="C125" s="213"/>
      <c r="D125" s="214"/>
      <c r="E125" s="81" t="s">
        <v>15</v>
      </c>
      <c r="F125" s="32">
        <f>F124*0</f>
        <v>0</v>
      </c>
      <c r="G125" s="32"/>
      <c r="H125" s="173"/>
    </row>
    <row r="126" spans="1:9" ht="16.5" hidden="1" customHeight="1" x14ac:dyDescent="0.35">
      <c r="A126" s="211"/>
      <c r="B126" s="212"/>
      <c r="C126" s="213"/>
      <c r="D126" s="214"/>
      <c r="E126" s="81" t="s">
        <v>16</v>
      </c>
      <c r="F126" s="32">
        <f>SUM(F4:F13)</f>
        <v>0</v>
      </c>
      <c r="G126" s="32"/>
      <c r="H126" s="173"/>
    </row>
    <row r="127" spans="1:9" ht="16.5" hidden="1" customHeight="1" x14ac:dyDescent="0.35">
      <c r="A127" s="211"/>
      <c r="B127" s="212"/>
      <c r="C127" s="213"/>
      <c r="D127" s="214"/>
      <c r="E127" s="81"/>
      <c r="F127" s="32"/>
      <c r="G127" s="32"/>
      <c r="H127" s="173"/>
    </row>
    <row r="128" spans="1:9" ht="16.5" hidden="1" customHeight="1" x14ac:dyDescent="0.35">
      <c r="A128" s="211"/>
      <c r="B128" s="212"/>
      <c r="C128" s="213"/>
      <c r="D128" s="214"/>
      <c r="E128" s="80" t="s">
        <v>18</v>
      </c>
      <c r="F128" s="32">
        <f>COUNTIF(G4:G13, "IN")</f>
        <v>0</v>
      </c>
      <c r="G128" s="32">
        <f>F128*0</f>
        <v>0</v>
      </c>
      <c r="H128" s="173"/>
    </row>
    <row r="129" spans="1:27" ht="16.5" hidden="1" customHeight="1" x14ac:dyDescent="0.35">
      <c r="A129" s="211"/>
      <c r="B129" s="212"/>
      <c r="C129" s="213"/>
      <c r="D129" s="214"/>
      <c r="E129" s="80" t="s">
        <v>19</v>
      </c>
      <c r="F129" s="32">
        <f>COUNTIF(G4:G13, "IC")</f>
        <v>0</v>
      </c>
      <c r="G129" s="32">
        <f>F129*-2</f>
        <v>0</v>
      </c>
      <c r="H129" s="173"/>
    </row>
    <row r="130" spans="1:27" ht="16.5" hidden="1" customHeight="1" x14ac:dyDescent="0.35">
      <c r="A130" s="211"/>
      <c r="B130" s="212"/>
      <c r="C130" s="213"/>
      <c r="D130" s="214"/>
      <c r="E130" s="80" t="s">
        <v>20</v>
      </c>
      <c r="F130" s="32">
        <f>COUNTIF(G4:G13, "N")</f>
        <v>0</v>
      </c>
      <c r="G130" s="32">
        <f>F130*-5</f>
        <v>0</v>
      </c>
      <c r="H130" s="173"/>
    </row>
    <row r="131" spans="1:27" ht="16.5" hidden="1" customHeight="1" x14ac:dyDescent="0.35">
      <c r="A131" s="211"/>
      <c r="B131" s="212"/>
      <c r="C131" s="213"/>
      <c r="D131" s="214"/>
      <c r="E131" s="80" t="s">
        <v>21</v>
      </c>
      <c r="F131" s="32">
        <f>COUNTIF(G4:G13,"No Answer")</f>
        <v>10</v>
      </c>
      <c r="G131" s="32">
        <f>F131*0</f>
        <v>0</v>
      </c>
      <c r="H131" s="173"/>
    </row>
    <row r="132" spans="1:27" ht="16.5" hidden="1" customHeight="1" x14ac:dyDescent="0.35">
      <c r="A132" s="211"/>
      <c r="B132" s="212"/>
      <c r="C132" s="213"/>
      <c r="D132" s="214"/>
      <c r="E132" s="81"/>
      <c r="F132" s="32"/>
      <c r="G132" s="32"/>
    </row>
    <row r="133" spans="1:27" ht="16.5" hidden="1" customHeight="1" x14ac:dyDescent="0.35">
      <c r="A133" s="211"/>
      <c r="B133" s="212"/>
      <c r="C133" s="213"/>
      <c r="D133" s="214"/>
      <c r="E133" s="82" t="s">
        <v>159</v>
      </c>
      <c r="F133" s="83">
        <f>SUM(F128:F131)</f>
        <v>10</v>
      </c>
      <c r="G133" s="83">
        <f>SUM(G128:G131)</f>
        <v>0</v>
      </c>
    </row>
    <row r="134" spans="1:27" ht="16.5" hidden="1" customHeight="1" x14ac:dyDescent="0.35">
      <c r="A134" s="211"/>
      <c r="B134" s="212"/>
      <c r="C134" s="213"/>
      <c r="D134" s="214"/>
      <c r="E134" s="81"/>
      <c r="F134" s="32"/>
      <c r="G134" s="32"/>
    </row>
    <row r="135" spans="1:27" ht="16.5" hidden="1" customHeight="1" x14ac:dyDescent="0.35">
      <c r="E135" s="80" t="s">
        <v>160</v>
      </c>
      <c r="F135" s="32"/>
      <c r="G135" s="32"/>
    </row>
    <row r="136" spans="1:27" ht="16.5" hidden="1" customHeight="1" x14ac:dyDescent="0.35">
      <c r="E136" s="81" t="s">
        <v>14</v>
      </c>
      <c r="F136" s="32">
        <f>COUNT(F19:F63)</f>
        <v>36</v>
      </c>
      <c r="G136" s="32"/>
    </row>
    <row r="137" spans="1:27" ht="16.5" hidden="1" customHeight="1" x14ac:dyDescent="0.35">
      <c r="E137" s="81" t="s">
        <v>15</v>
      </c>
      <c r="F137" s="32">
        <f>F136*5</f>
        <v>180</v>
      </c>
      <c r="G137" s="32"/>
    </row>
    <row r="138" spans="1:27" ht="16.5" hidden="1" customHeight="1" x14ac:dyDescent="0.35">
      <c r="E138" s="81" t="s">
        <v>16</v>
      </c>
      <c r="F138" s="32" t="e">
        <f>SUM(F19:F63)</f>
        <v>#REF!</v>
      </c>
      <c r="G138" s="32"/>
    </row>
    <row r="139" spans="1:27" s="177" customFormat="1" ht="16.5" hidden="1" customHeight="1" x14ac:dyDescent="0.35">
      <c r="A139" s="40"/>
      <c r="B139" s="206"/>
      <c r="C139" s="206"/>
      <c r="D139" s="201"/>
      <c r="E139" s="81"/>
      <c r="F139" s="32"/>
      <c r="G139" s="32"/>
      <c r="I139" s="40"/>
      <c r="J139" s="40"/>
      <c r="K139" s="40"/>
      <c r="L139" s="40"/>
      <c r="M139" s="40"/>
      <c r="N139" s="40"/>
      <c r="O139" s="40"/>
      <c r="P139" s="40"/>
      <c r="Q139" s="40"/>
      <c r="R139" s="40"/>
      <c r="S139" s="40"/>
      <c r="T139" s="40"/>
      <c r="U139" s="40"/>
      <c r="V139" s="40"/>
      <c r="W139" s="40"/>
      <c r="X139" s="40"/>
      <c r="Y139" s="40"/>
      <c r="Z139" s="40"/>
      <c r="AA139" s="40"/>
    </row>
    <row r="140" spans="1:27" s="177" customFormat="1" ht="16.5" hidden="1" customHeight="1" x14ac:dyDescent="0.35">
      <c r="A140" s="40"/>
      <c r="B140" s="206"/>
      <c r="C140" s="206"/>
      <c r="D140" s="201"/>
      <c r="E140" s="80" t="s">
        <v>17</v>
      </c>
      <c r="F140" s="32">
        <f>COUNTIF(G19:G63, "I")</f>
        <v>0</v>
      </c>
      <c r="G140" s="32">
        <f>F140*5</f>
        <v>0</v>
      </c>
      <c r="I140" s="40"/>
      <c r="J140" s="40"/>
      <c r="K140" s="40"/>
      <c r="L140" s="40"/>
      <c r="M140" s="40"/>
      <c r="N140" s="40"/>
      <c r="O140" s="40"/>
      <c r="P140" s="40"/>
      <c r="Q140" s="40"/>
      <c r="R140" s="40"/>
      <c r="S140" s="40"/>
      <c r="T140" s="40"/>
      <c r="U140" s="40"/>
      <c r="V140" s="40"/>
      <c r="W140" s="40"/>
      <c r="X140" s="40"/>
      <c r="Y140" s="40"/>
      <c r="Z140" s="40"/>
      <c r="AA140" s="40"/>
    </row>
    <row r="141" spans="1:27" s="177" customFormat="1" ht="16.5" hidden="1" customHeight="1" x14ac:dyDescent="0.35">
      <c r="A141" s="40"/>
      <c r="B141" s="206"/>
      <c r="C141" s="206"/>
      <c r="D141" s="201"/>
      <c r="E141" s="80" t="s">
        <v>18</v>
      </c>
      <c r="F141" s="32">
        <f>COUNTIF(G19:G63, "IN")</f>
        <v>0</v>
      </c>
      <c r="G141" s="32">
        <f>F141*3</f>
        <v>0</v>
      </c>
      <c r="I141" s="40"/>
      <c r="J141" s="40"/>
      <c r="K141" s="40"/>
      <c r="L141" s="40"/>
      <c r="M141" s="40"/>
      <c r="N141" s="40"/>
      <c r="O141" s="40"/>
      <c r="P141" s="40"/>
      <c r="Q141" s="40"/>
      <c r="R141" s="40"/>
      <c r="S141" s="40"/>
      <c r="T141" s="40"/>
      <c r="U141" s="40"/>
      <c r="V141" s="40"/>
      <c r="W141" s="40"/>
      <c r="X141" s="40"/>
      <c r="Y141" s="40"/>
      <c r="Z141" s="40"/>
      <c r="AA141" s="40"/>
    </row>
    <row r="142" spans="1:27" s="177" customFormat="1" ht="16.5" hidden="1" customHeight="1" x14ac:dyDescent="0.35">
      <c r="A142" s="40"/>
      <c r="B142" s="206"/>
      <c r="C142" s="206"/>
      <c r="D142" s="201"/>
      <c r="E142" s="80" t="s">
        <v>19</v>
      </c>
      <c r="F142" s="32">
        <f>COUNTIF(G19:G63, "IC")</f>
        <v>0</v>
      </c>
      <c r="G142" s="32">
        <f>F142*-2</f>
        <v>0</v>
      </c>
      <c r="I142" s="40"/>
      <c r="J142" s="40"/>
      <c r="K142" s="40"/>
      <c r="L142" s="40"/>
      <c r="M142" s="40"/>
      <c r="N142" s="40"/>
      <c r="O142" s="40"/>
      <c r="P142" s="40"/>
      <c r="Q142" s="40"/>
      <c r="R142" s="40"/>
      <c r="S142" s="40"/>
      <c r="T142" s="40"/>
      <c r="U142" s="40"/>
      <c r="V142" s="40"/>
      <c r="W142" s="40"/>
      <c r="X142" s="40"/>
      <c r="Y142" s="40"/>
      <c r="Z142" s="40"/>
      <c r="AA142" s="40"/>
    </row>
    <row r="143" spans="1:27" s="177" customFormat="1" ht="16.5" hidden="1" customHeight="1" x14ac:dyDescent="0.35">
      <c r="A143" s="40"/>
      <c r="B143" s="206"/>
      <c r="C143" s="206"/>
      <c r="D143" s="201"/>
      <c r="E143" s="80" t="s">
        <v>20</v>
      </c>
      <c r="F143" s="32">
        <f>COUNTIF(G19:G63, "N")</f>
        <v>0</v>
      </c>
      <c r="G143" s="32">
        <f>F143*-5</f>
        <v>0</v>
      </c>
      <c r="I143" s="40"/>
      <c r="J143" s="40"/>
      <c r="K143" s="40"/>
      <c r="L143" s="40"/>
      <c r="M143" s="40"/>
      <c r="N143" s="40"/>
      <c r="O143" s="40"/>
      <c r="P143" s="40"/>
      <c r="Q143" s="40"/>
      <c r="R143" s="40"/>
      <c r="S143" s="40"/>
      <c r="T143" s="40"/>
      <c r="U143" s="40"/>
      <c r="V143" s="40"/>
      <c r="W143" s="40"/>
      <c r="X143" s="40"/>
      <c r="Y143" s="40"/>
      <c r="Z143" s="40"/>
      <c r="AA143" s="40"/>
    </row>
    <row r="144" spans="1:27" s="177" customFormat="1" ht="16.5" hidden="1" customHeight="1" x14ac:dyDescent="0.35">
      <c r="A144" s="40"/>
      <c r="B144" s="206"/>
      <c r="C144" s="206"/>
      <c r="D144" s="201"/>
      <c r="E144" s="80" t="s">
        <v>21</v>
      </c>
      <c r="F144" s="32">
        <f>COUNTIF(G19:G63,"No Answer")</f>
        <v>36</v>
      </c>
      <c r="G144" s="32">
        <f>F144*0</f>
        <v>0</v>
      </c>
      <c r="I144" s="40"/>
      <c r="J144" s="40"/>
      <c r="K144" s="40"/>
      <c r="L144" s="40"/>
      <c r="M144" s="40"/>
      <c r="N144" s="40"/>
      <c r="O144" s="40"/>
      <c r="P144" s="40"/>
      <c r="Q144" s="40"/>
      <c r="R144" s="40"/>
      <c r="S144" s="40"/>
      <c r="T144" s="40"/>
      <c r="U144" s="40"/>
      <c r="V144" s="40"/>
      <c r="W144" s="40"/>
      <c r="X144" s="40"/>
      <c r="Y144" s="40"/>
      <c r="Z144" s="40"/>
      <c r="AA144" s="40"/>
    </row>
    <row r="145" spans="1:27" s="177" customFormat="1" ht="16.5" hidden="1" customHeight="1" x14ac:dyDescent="0.35">
      <c r="A145" s="40"/>
      <c r="B145" s="206"/>
      <c r="C145" s="206"/>
      <c r="D145" s="201"/>
      <c r="E145" s="81"/>
      <c r="F145" s="32"/>
      <c r="G145" s="32"/>
      <c r="I145" s="40"/>
      <c r="J145" s="40"/>
      <c r="K145" s="40"/>
      <c r="L145" s="40"/>
      <c r="M145" s="40"/>
      <c r="N145" s="40"/>
      <c r="O145" s="40"/>
      <c r="P145" s="40"/>
      <c r="Q145" s="40"/>
      <c r="R145" s="40"/>
      <c r="S145" s="40"/>
      <c r="T145" s="40"/>
      <c r="U145" s="40"/>
      <c r="V145" s="40"/>
      <c r="W145" s="40"/>
      <c r="X145" s="40"/>
      <c r="Y145" s="40"/>
      <c r="Z145" s="40"/>
      <c r="AA145" s="40"/>
    </row>
    <row r="146" spans="1:27" s="177" customFormat="1" ht="16.5" hidden="1" customHeight="1" x14ac:dyDescent="0.35">
      <c r="A146" s="40"/>
      <c r="B146" s="206"/>
      <c r="C146" s="206"/>
      <c r="D146" s="201"/>
      <c r="E146" s="82" t="s">
        <v>159</v>
      </c>
      <c r="F146" s="83">
        <f>SUM(F140:F144)</f>
        <v>36</v>
      </c>
      <c r="G146" s="83">
        <f>SUM(G140:G144)</f>
        <v>0</v>
      </c>
      <c r="I146" s="40"/>
      <c r="J146" s="40"/>
      <c r="K146" s="40"/>
      <c r="L146" s="40"/>
      <c r="M146" s="40"/>
      <c r="N146" s="40"/>
      <c r="O146" s="40"/>
      <c r="P146" s="40"/>
      <c r="Q146" s="40"/>
      <c r="R146" s="40"/>
      <c r="S146" s="40"/>
      <c r="T146" s="40"/>
      <c r="U146" s="40"/>
      <c r="V146" s="40"/>
      <c r="W146" s="40"/>
      <c r="X146" s="40"/>
      <c r="Y146" s="40"/>
      <c r="Z146" s="40"/>
      <c r="AA146" s="40"/>
    </row>
    <row r="147" spans="1:27" s="177" customFormat="1" ht="16.5" hidden="1" customHeight="1" x14ac:dyDescent="0.35">
      <c r="A147" s="40"/>
      <c r="B147" s="206"/>
      <c r="C147" s="206"/>
      <c r="D147" s="201"/>
      <c r="E147" s="81"/>
      <c r="F147" s="32"/>
      <c r="G147" s="32"/>
      <c r="I147" s="40"/>
      <c r="J147" s="40"/>
      <c r="K147" s="40"/>
      <c r="L147" s="40"/>
      <c r="M147" s="40"/>
      <c r="N147" s="40"/>
      <c r="O147" s="40"/>
      <c r="P147" s="40"/>
      <c r="Q147" s="40"/>
      <c r="R147" s="40"/>
      <c r="S147" s="40"/>
      <c r="T147" s="40"/>
      <c r="U147" s="40"/>
      <c r="V147" s="40"/>
      <c r="W147" s="40"/>
      <c r="X147" s="40"/>
      <c r="Y147" s="40"/>
      <c r="Z147" s="40"/>
      <c r="AA147" s="40"/>
    </row>
    <row r="148" spans="1:27" s="177" customFormat="1" ht="16.5" hidden="1" customHeight="1" x14ac:dyDescent="0.35">
      <c r="A148" s="40"/>
      <c r="B148" s="206"/>
      <c r="C148" s="206"/>
      <c r="D148" s="201"/>
      <c r="E148" s="80" t="s">
        <v>161</v>
      </c>
      <c r="F148" s="32"/>
      <c r="G148" s="32"/>
      <c r="I148" s="40"/>
      <c r="J148" s="40"/>
      <c r="K148" s="40"/>
      <c r="L148" s="40"/>
      <c r="M148" s="40"/>
      <c r="N148" s="40"/>
      <c r="O148" s="40"/>
      <c r="P148" s="40"/>
      <c r="Q148" s="40"/>
      <c r="R148" s="40"/>
      <c r="S148" s="40"/>
      <c r="T148" s="40"/>
      <c r="U148" s="40"/>
      <c r="V148" s="40"/>
      <c r="W148" s="40"/>
      <c r="X148" s="40"/>
      <c r="Y148" s="40"/>
      <c r="Z148" s="40"/>
      <c r="AA148" s="40"/>
    </row>
    <row r="149" spans="1:27" s="177" customFormat="1" ht="16.5" hidden="1" customHeight="1" x14ac:dyDescent="0.35">
      <c r="A149" s="40"/>
      <c r="B149" s="206"/>
      <c r="C149" s="206"/>
      <c r="D149" s="201"/>
      <c r="E149" s="81" t="s">
        <v>14</v>
      </c>
      <c r="F149" s="32">
        <f>COUNT(F69:F120)</f>
        <v>44</v>
      </c>
      <c r="G149" s="32"/>
      <c r="I149" s="40"/>
      <c r="J149" s="40"/>
      <c r="K149" s="40"/>
      <c r="L149" s="40"/>
      <c r="M149" s="40"/>
      <c r="N149" s="40"/>
      <c r="O149" s="40"/>
      <c r="P149" s="40"/>
      <c r="Q149" s="40"/>
      <c r="R149" s="40"/>
      <c r="S149" s="40"/>
      <c r="T149" s="40"/>
      <c r="U149" s="40"/>
      <c r="V149" s="40"/>
      <c r="W149" s="40"/>
      <c r="X149" s="40"/>
      <c r="Y149" s="40"/>
      <c r="Z149" s="40"/>
      <c r="AA149" s="40"/>
    </row>
    <row r="150" spans="1:27" s="177" customFormat="1" ht="16.5" hidden="1" customHeight="1" x14ac:dyDescent="0.35">
      <c r="A150" s="40"/>
      <c r="B150" s="206"/>
      <c r="C150" s="206"/>
      <c r="D150" s="201"/>
      <c r="E150" s="81" t="s">
        <v>15</v>
      </c>
      <c r="F150" s="32">
        <f>F149*3</f>
        <v>132</v>
      </c>
      <c r="G150" s="32"/>
      <c r="I150" s="40"/>
      <c r="J150" s="40"/>
      <c r="K150" s="40"/>
      <c r="L150" s="40"/>
      <c r="M150" s="40"/>
      <c r="N150" s="40"/>
      <c r="O150" s="40"/>
      <c r="P150" s="40"/>
      <c r="Q150" s="40"/>
      <c r="R150" s="40"/>
      <c r="S150" s="40"/>
      <c r="T150" s="40"/>
      <c r="U150" s="40"/>
      <c r="V150" s="40"/>
      <c r="W150" s="40"/>
      <c r="X150" s="40"/>
      <c r="Y150" s="40"/>
      <c r="Z150" s="40"/>
      <c r="AA150" s="40"/>
    </row>
    <row r="151" spans="1:27" s="177" customFormat="1" ht="16.5" hidden="1" customHeight="1" x14ac:dyDescent="0.35">
      <c r="A151" s="40"/>
      <c r="B151" s="206"/>
      <c r="C151" s="206"/>
      <c r="D151" s="201"/>
      <c r="E151" s="81" t="s">
        <v>16</v>
      </c>
      <c r="F151" s="32" t="e">
        <f>SUM(F69:F120)</f>
        <v>#REF!</v>
      </c>
      <c r="G151" s="32"/>
      <c r="I151" s="40"/>
      <c r="J151" s="40"/>
      <c r="K151" s="40"/>
      <c r="L151" s="40"/>
      <c r="M151" s="40"/>
      <c r="N151" s="40"/>
      <c r="O151" s="40"/>
      <c r="P151" s="40"/>
      <c r="Q151" s="40"/>
      <c r="R151" s="40"/>
      <c r="S151" s="40"/>
      <c r="T151" s="40"/>
      <c r="U151" s="40"/>
      <c r="V151" s="40"/>
      <c r="W151" s="40"/>
      <c r="X151" s="40"/>
      <c r="Y151" s="40"/>
      <c r="Z151" s="40"/>
      <c r="AA151" s="40"/>
    </row>
    <row r="152" spans="1:27" s="177" customFormat="1" ht="16.5" hidden="1" customHeight="1" x14ac:dyDescent="0.35">
      <c r="A152" s="40"/>
      <c r="B152" s="206"/>
      <c r="C152" s="206"/>
      <c r="D152" s="201"/>
      <c r="E152" s="81"/>
      <c r="F152" s="32"/>
      <c r="G152" s="32"/>
      <c r="I152" s="40"/>
      <c r="J152" s="40"/>
      <c r="K152" s="40"/>
      <c r="L152" s="40"/>
      <c r="M152" s="40"/>
      <c r="N152" s="40"/>
      <c r="O152" s="40"/>
      <c r="P152" s="40"/>
      <c r="Q152" s="40"/>
      <c r="R152" s="40"/>
      <c r="S152" s="40"/>
      <c r="T152" s="40"/>
      <c r="U152" s="40"/>
      <c r="V152" s="40"/>
      <c r="W152" s="40"/>
      <c r="X152" s="40"/>
      <c r="Y152" s="40"/>
      <c r="Z152" s="40"/>
      <c r="AA152" s="40"/>
    </row>
    <row r="153" spans="1:27" s="177" customFormat="1" ht="16.5" hidden="1" customHeight="1" x14ac:dyDescent="0.35">
      <c r="A153" s="40"/>
      <c r="B153" s="206"/>
      <c r="C153" s="206"/>
      <c r="D153" s="201"/>
      <c r="E153" s="80" t="s">
        <v>17</v>
      </c>
      <c r="F153" s="32">
        <f>COUNTIF(G69:G120, "I")</f>
        <v>0</v>
      </c>
      <c r="G153" s="32">
        <f>F153*3</f>
        <v>0</v>
      </c>
      <c r="I153" s="40"/>
      <c r="J153" s="40"/>
      <c r="K153" s="40"/>
      <c r="L153" s="40"/>
      <c r="M153" s="40"/>
      <c r="N153" s="40"/>
      <c r="O153" s="40"/>
      <c r="P153" s="40"/>
      <c r="Q153" s="40"/>
      <c r="R153" s="40"/>
      <c r="S153" s="40"/>
      <c r="T153" s="40"/>
      <c r="U153" s="40"/>
      <c r="V153" s="40"/>
      <c r="W153" s="40"/>
      <c r="X153" s="40"/>
      <c r="Y153" s="40"/>
      <c r="Z153" s="40"/>
      <c r="AA153" s="40"/>
    </row>
    <row r="154" spans="1:27" s="177" customFormat="1" ht="16.5" hidden="1" customHeight="1" x14ac:dyDescent="0.35">
      <c r="A154" s="40"/>
      <c r="B154" s="206"/>
      <c r="C154" s="206"/>
      <c r="D154" s="201"/>
      <c r="E154" s="80" t="s">
        <v>18</v>
      </c>
      <c r="F154" s="32">
        <f>COUNTIF(G69:G120, "IN")</f>
        <v>0</v>
      </c>
      <c r="G154" s="32">
        <f>F154*1</f>
        <v>0</v>
      </c>
      <c r="I154" s="40"/>
      <c r="J154" s="40"/>
      <c r="K154" s="40"/>
      <c r="L154" s="40"/>
      <c r="M154" s="40"/>
      <c r="N154" s="40"/>
      <c r="O154" s="40"/>
      <c r="P154" s="40"/>
      <c r="Q154" s="40"/>
      <c r="R154" s="40"/>
      <c r="S154" s="40"/>
      <c r="T154" s="40"/>
      <c r="U154" s="40"/>
      <c r="V154" s="40"/>
      <c r="W154" s="40"/>
      <c r="X154" s="40"/>
      <c r="Y154" s="40"/>
      <c r="Z154" s="40"/>
      <c r="AA154" s="40"/>
    </row>
    <row r="155" spans="1:27" s="177" customFormat="1" ht="16.5" hidden="1" customHeight="1" x14ac:dyDescent="0.35">
      <c r="A155" s="40"/>
      <c r="B155" s="206"/>
      <c r="C155" s="206"/>
      <c r="D155" s="201"/>
      <c r="E155" s="80" t="s">
        <v>19</v>
      </c>
      <c r="F155" s="32">
        <f>COUNTIF(G69:G120, "IC")</f>
        <v>0</v>
      </c>
      <c r="G155" s="32">
        <f>F155*0</f>
        <v>0</v>
      </c>
      <c r="I155" s="40"/>
      <c r="J155" s="40"/>
      <c r="K155" s="40"/>
      <c r="L155" s="40"/>
      <c r="M155" s="40"/>
      <c r="N155" s="40"/>
      <c r="O155" s="40"/>
      <c r="P155" s="40"/>
      <c r="Q155" s="40"/>
      <c r="R155" s="40"/>
      <c r="S155" s="40"/>
      <c r="T155" s="40"/>
      <c r="U155" s="40"/>
      <c r="V155" s="40"/>
      <c r="W155" s="40"/>
      <c r="X155" s="40"/>
      <c r="Y155" s="40"/>
      <c r="Z155" s="40"/>
      <c r="AA155" s="40"/>
    </row>
    <row r="156" spans="1:27" s="177" customFormat="1" ht="16.5" hidden="1" customHeight="1" x14ac:dyDescent="0.35">
      <c r="A156" s="40"/>
      <c r="B156" s="206"/>
      <c r="C156" s="206"/>
      <c r="D156" s="201"/>
      <c r="E156" s="80" t="s">
        <v>20</v>
      </c>
      <c r="F156" s="32">
        <f>COUNTIF(G69:G120, "N")</f>
        <v>0</v>
      </c>
      <c r="G156" s="32">
        <f>F156*0</f>
        <v>0</v>
      </c>
      <c r="I156" s="40"/>
      <c r="J156" s="40"/>
      <c r="K156" s="40"/>
      <c r="L156" s="40"/>
      <c r="M156" s="40"/>
      <c r="N156" s="40"/>
      <c r="O156" s="40"/>
      <c r="P156" s="40"/>
      <c r="Q156" s="40"/>
      <c r="R156" s="40"/>
      <c r="S156" s="40"/>
      <c r="T156" s="40"/>
      <c r="U156" s="40"/>
      <c r="V156" s="40"/>
      <c r="W156" s="40"/>
      <c r="X156" s="40"/>
      <c r="Y156" s="40"/>
      <c r="Z156" s="40"/>
      <c r="AA156" s="40"/>
    </row>
    <row r="157" spans="1:27" s="177" customFormat="1" ht="16.5" hidden="1" customHeight="1" x14ac:dyDescent="0.35">
      <c r="A157" s="40"/>
      <c r="B157" s="206"/>
      <c r="C157" s="206"/>
      <c r="D157" s="201"/>
      <c r="E157" s="80" t="s">
        <v>21</v>
      </c>
      <c r="F157" s="32">
        <f>COUNTIF(G69:G120,"No Answer")</f>
        <v>44</v>
      </c>
      <c r="G157" s="32">
        <f>F157*0</f>
        <v>0</v>
      </c>
      <c r="I157" s="40"/>
      <c r="J157" s="40"/>
      <c r="K157" s="40"/>
      <c r="L157" s="40"/>
      <c r="M157" s="40"/>
      <c r="N157" s="40"/>
      <c r="O157" s="40"/>
      <c r="P157" s="40"/>
      <c r="Q157" s="40"/>
      <c r="R157" s="40"/>
      <c r="S157" s="40"/>
      <c r="T157" s="40"/>
      <c r="U157" s="40"/>
      <c r="V157" s="40"/>
      <c r="W157" s="40"/>
      <c r="X157" s="40"/>
      <c r="Y157" s="40"/>
      <c r="Z157" s="40"/>
      <c r="AA157" s="40"/>
    </row>
    <row r="158" spans="1:27" s="177" customFormat="1" ht="16.5" hidden="1" customHeight="1" x14ac:dyDescent="0.35">
      <c r="A158" s="40"/>
      <c r="B158" s="206"/>
      <c r="C158" s="206"/>
      <c r="D158" s="201"/>
      <c r="E158" s="81"/>
      <c r="F158" s="32"/>
      <c r="G158" s="32"/>
      <c r="I158" s="40"/>
      <c r="J158" s="40"/>
      <c r="K158" s="40"/>
      <c r="L158" s="40"/>
      <c r="M158" s="40"/>
      <c r="N158" s="40"/>
      <c r="O158" s="40"/>
      <c r="P158" s="40"/>
      <c r="Q158" s="40"/>
      <c r="R158" s="40"/>
      <c r="S158" s="40"/>
      <c r="T158" s="40"/>
      <c r="U158" s="40"/>
      <c r="V158" s="40"/>
      <c r="W158" s="40"/>
      <c r="X158" s="40"/>
      <c r="Y158" s="40"/>
      <c r="Z158" s="40"/>
      <c r="AA158" s="40"/>
    </row>
    <row r="159" spans="1:27" s="177" customFormat="1" ht="16.5" hidden="1" customHeight="1" x14ac:dyDescent="0.35">
      <c r="A159" s="40"/>
      <c r="B159" s="206"/>
      <c r="C159" s="206"/>
      <c r="D159" s="201"/>
      <c r="E159" s="82" t="s">
        <v>159</v>
      </c>
      <c r="F159" s="83">
        <f>SUM(F153:F157)</f>
        <v>44</v>
      </c>
      <c r="G159" s="83">
        <f>SUM(G153:G157)</f>
        <v>0</v>
      </c>
      <c r="I159" s="40"/>
      <c r="J159" s="40"/>
      <c r="K159" s="40"/>
      <c r="L159" s="40"/>
      <c r="M159" s="40"/>
      <c r="N159" s="40"/>
      <c r="O159" s="40"/>
      <c r="P159" s="40"/>
      <c r="Q159" s="40"/>
      <c r="R159" s="40"/>
      <c r="S159" s="40"/>
      <c r="T159" s="40"/>
      <c r="U159" s="40"/>
      <c r="V159" s="40"/>
      <c r="W159" s="40"/>
      <c r="X159" s="40"/>
      <c r="Y159" s="40"/>
      <c r="Z159" s="40"/>
      <c r="AA159" s="40"/>
    </row>
  </sheetData>
  <sheetProtection algorithmName="SHA-512" hashValue="MLYjctLW2hDldelxldZQBm7T5sb6nE5cpTwtxYYXXNHu4AlWmKt80Tp6Y0IxLSyKu9HWbSqsf+v9sqsA1D4vYQ==" saltValue="XofAWS7mg6T/FexAAIukWQ==" spinCount="100000" sheet="1" selectLockedCells="1"/>
  <protectedRanges>
    <protectedRange sqref="A4:D13 E4:E9 E11:E13" name="Range1"/>
  </protectedRanges>
  <mergeCells count="3">
    <mergeCell ref="B16:D16"/>
    <mergeCell ref="B66:D66"/>
    <mergeCell ref="B2:D2"/>
  </mergeCells>
  <phoneticPr fontId="48" type="noConversion"/>
  <dataValidations count="3">
    <dataValidation type="list" showInputMessage="1" showErrorMessage="1" sqref="D17 D15 D48:D49 D64:D65 D56:D58 D53" xr:uid="{C26CC318-88DD-4631-A85E-0817F7E65B7A}">
      <formula1>#REF!</formula1>
    </dataValidation>
    <dataValidation type="list" allowBlank="1" showInputMessage="1" showErrorMessage="1" sqref="D22:D23 D43 D54:D55 D51 D106 D27 D45" xr:uid="{F1B06C1A-2D6E-41B3-AC9D-F29383001652}">
      <formula1>"I - Included with COTS, IN - Included by UAT (no cost), IC - Included by UAT (with cost), N - Cannot Meet"</formula1>
    </dataValidation>
    <dataValidation type="list" allowBlank="1" showInputMessage="1" showErrorMessage="1" sqref="D87" xr:uid="{4A3368B9-43AD-4A7B-A4F5-2EDC287E63AF}">
      <formula1>"I - Included with COTS, IN- Included by UAT (no cost), IC - Included by UAT (with cost), N - Cant Meet"</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8E34A36-762F-4CBE-BC39-9B98E4FDF071}">
          <x14:formula1>
            <xm:f>'Summary Sheet'!$A$231:$A$235</xm:f>
          </x14:formula1>
          <xm:sqref>D110:D120 D59:D63 D19:D21 D24:D26 D28:D42 D46 D44 D50 D52 D69:D86 D88:D100 D104:D105</xm:sqref>
        </x14:dataValidation>
        <x14:dataValidation type="list" allowBlank="1" showInputMessage="1" showErrorMessage="1" xr:uid="{FC0D1521-B874-4927-B5D1-CC35C027DAAD}">
          <x14:formula1>
            <xm:f>'Summary Sheet'!$A$237:$A$240</xm:f>
          </x14:formula1>
          <xm:sqref>D4:D13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9940-0164-4821-AE01-23BA8B91CA76}">
  <dimension ref="A1:H25"/>
  <sheetViews>
    <sheetView topLeftCell="B1" zoomScale="110" zoomScaleNormal="110" workbookViewId="0">
      <selection activeCell="E13" sqref="E13"/>
    </sheetView>
  </sheetViews>
  <sheetFormatPr defaultColWidth="8.81640625" defaultRowHeight="13" x14ac:dyDescent="0.35"/>
  <cols>
    <col min="1" max="1" width="8.81640625" style="215" customWidth="1"/>
    <col min="2" max="2" width="32.81640625" style="41" customWidth="1"/>
    <col min="3" max="3" width="60.81640625" style="41" customWidth="1"/>
    <col min="4" max="4" width="26.81640625" style="216" customWidth="1"/>
    <col min="5" max="5" width="35.81640625" style="41" customWidth="1"/>
    <col min="6" max="7" width="15.54296875" style="41" hidden="1" customWidth="1"/>
    <col min="8" max="8" width="20.81640625" style="41" hidden="1" customWidth="1"/>
    <col min="9" max="16384" width="8.81640625" style="41"/>
  </cols>
  <sheetData>
    <row r="1" spans="1:8" s="28" customFormat="1" x14ac:dyDescent="0.35">
      <c r="A1" s="436" t="s">
        <v>681</v>
      </c>
      <c r="B1" s="436"/>
      <c r="C1" s="436"/>
      <c r="D1" s="436"/>
      <c r="E1" s="436"/>
      <c r="F1" s="27"/>
    </row>
    <row r="2" spans="1:8" s="89" customFormat="1" ht="30" customHeight="1" x14ac:dyDescent="0.35">
      <c r="A2" s="90"/>
      <c r="B2" s="424" t="s">
        <v>682</v>
      </c>
      <c r="C2" s="424"/>
      <c r="D2" s="424"/>
      <c r="E2" s="90"/>
      <c r="F2" s="91"/>
      <c r="G2" s="92"/>
    </row>
    <row r="3" spans="1:8" customFormat="1" ht="14.5" x14ac:dyDescent="0.35">
      <c r="A3" s="55" t="s">
        <v>105</v>
      </c>
      <c r="B3" s="56" t="s">
        <v>106</v>
      </c>
      <c r="C3" s="55" t="s">
        <v>107</v>
      </c>
      <c r="D3" s="93" t="s">
        <v>108</v>
      </c>
      <c r="E3" s="94" t="s">
        <v>109</v>
      </c>
      <c r="H3" s="95"/>
    </row>
    <row r="4" spans="1:8" s="95" customFormat="1" x14ac:dyDescent="0.3">
      <c r="A4" s="378"/>
      <c r="B4" s="379"/>
      <c r="C4" s="380"/>
      <c r="D4" s="129"/>
      <c r="E4" s="114"/>
      <c r="F4" s="99">
        <f>(IF(D4="IN - Included by UAT (no cost)",0,IF(D4="IC - Included by UAT (with cost)",-2,IF(D4="N- Cannot Meet",-5,))))</f>
        <v>0</v>
      </c>
      <c r="G4" s="99" t="str">
        <f>IF(D4="IN - Included by UAT (no cost)","IN",IF(D4="IC - included by UAT (with cost)","IC",IF(D4="N- Cannot Meet","N",IF(D4=$G$1,"No Answer"))))</f>
        <v>No Answer</v>
      </c>
    </row>
    <row r="5" spans="1:8" s="95" customFormat="1" x14ac:dyDescent="0.3">
      <c r="A5" s="378"/>
      <c r="B5" s="379"/>
      <c r="C5" s="380"/>
      <c r="D5" s="129"/>
      <c r="E5" s="114"/>
      <c r="F5" s="99">
        <f t="shared" ref="F5:F13" si="0">(IF(D5="IN - Included by UAT (no cost)",0,IF(D5="IC - Included by UAT (with cost)",-2,IF(D5="N- Cannot Meet",-5,))))</f>
        <v>0</v>
      </c>
      <c r="G5" s="99" t="str">
        <f t="shared" ref="G5:G13" si="1">IF(D5="IN - Included by UAT (no cost)","IN",IF(D5="IC - included by UAT (with cost)","IC",IF(D5="N- Cannot Meet","N",IF(D5=$G$1,"No Answer"))))</f>
        <v>No Answer</v>
      </c>
    </row>
    <row r="6" spans="1:8" s="95" customFormat="1" x14ac:dyDescent="0.3">
      <c r="A6" s="378"/>
      <c r="B6" s="379"/>
      <c r="C6" s="380"/>
      <c r="D6" s="129"/>
      <c r="E6" s="114"/>
      <c r="F6" s="99">
        <f t="shared" si="0"/>
        <v>0</v>
      </c>
      <c r="G6" s="99" t="str">
        <f t="shared" si="1"/>
        <v>No Answer</v>
      </c>
    </row>
    <row r="7" spans="1:8" s="95" customFormat="1" x14ac:dyDescent="0.3">
      <c r="A7" s="378"/>
      <c r="B7" s="379"/>
      <c r="C7" s="380"/>
      <c r="D7" s="129"/>
      <c r="E7" s="114"/>
      <c r="F7" s="99">
        <f t="shared" si="0"/>
        <v>0</v>
      </c>
      <c r="G7" s="99" t="str">
        <f t="shared" si="1"/>
        <v>No Answer</v>
      </c>
    </row>
    <row r="8" spans="1:8" s="95" customFormat="1" x14ac:dyDescent="0.3">
      <c r="A8" s="378"/>
      <c r="B8" s="379"/>
      <c r="C8" s="156"/>
      <c r="D8" s="129"/>
      <c r="E8" s="114"/>
      <c r="F8" s="99">
        <f t="shared" si="0"/>
        <v>0</v>
      </c>
      <c r="G8" s="99" t="str">
        <f t="shared" si="1"/>
        <v>No Answer</v>
      </c>
    </row>
    <row r="9" spans="1:8" s="95" customFormat="1" x14ac:dyDescent="0.3">
      <c r="A9" s="378"/>
      <c r="B9" s="379"/>
      <c r="C9" s="156"/>
      <c r="D9" s="129"/>
      <c r="E9" s="114"/>
      <c r="F9" s="99">
        <f t="shared" si="0"/>
        <v>0</v>
      </c>
      <c r="G9" s="99" t="str">
        <f t="shared" si="1"/>
        <v>No Answer</v>
      </c>
    </row>
    <row r="10" spans="1:8" s="95" customFormat="1" x14ac:dyDescent="0.3">
      <c r="A10" s="378"/>
      <c r="B10" s="379"/>
      <c r="C10" s="156"/>
      <c r="D10" s="129"/>
      <c r="E10" s="114"/>
      <c r="F10" s="99">
        <f t="shared" si="0"/>
        <v>0</v>
      </c>
      <c r="G10" s="99" t="str">
        <f t="shared" si="1"/>
        <v>No Answer</v>
      </c>
    </row>
    <row r="11" spans="1:8" s="95" customFormat="1" x14ac:dyDescent="0.3">
      <c r="A11" s="378"/>
      <c r="B11" s="379"/>
      <c r="C11" s="156"/>
      <c r="D11" s="129"/>
      <c r="E11" s="114"/>
      <c r="F11" s="99">
        <f t="shared" si="0"/>
        <v>0</v>
      </c>
      <c r="G11" s="99" t="str">
        <f t="shared" si="1"/>
        <v>No Answer</v>
      </c>
    </row>
    <row r="12" spans="1:8" s="95" customFormat="1" x14ac:dyDescent="0.3">
      <c r="A12" s="378"/>
      <c r="B12" s="379"/>
      <c r="C12" s="156"/>
      <c r="D12" s="129"/>
      <c r="E12" s="114"/>
      <c r="F12" s="99"/>
      <c r="G12" s="99"/>
    </row>
    <row r="13" spans="1:8" s="95" customFormat="1" x14ac:dyDescent="0.3">
      <c r="A13" s="378"/>
      <c r="B13" s="379"/>
      <c r="C13" s="156"/>
      <c r="D13" s="129"/>
      <c r="E13" s="114"/>
      <c r="F13" s="99">
        <f t="shared" si="0"/>
        <v>0</v>
      </c>
      <c r="G13" s="99" t="str">
        <f t="shared" si="1"/>
        <v>No Answer</v>
      </c>
    </row>
    <row r="14" spans="1:8" ht="30" customHeight="1" x14ac:dyDescent="0.35"/>
    <row r="15" spans="1:8" ht="14.5" hidden="1" x14ac:dyDescent="0.35">
      <c r="E15" s="80" t="s">
        <v>158</v>
      </c>
      <c r="F15" s="32"/>
      <c r="G15" s="32"/>
    </row>
    <row r="16" spans="1:8" ht="14.5" hidden="1" x14ac:dyDescent="0.35">
      <c r="E16" s="81" t="s">
        <v>14</v>
      </c>
      <c r="F16" s="32">
        <f>COUNTIF(D4:D13, "*")</f>
        <v>0</v>
      </c>
      <c r="G16" s="32"/>
    </row>
    <row r="17" spans="5:7" ht="14.5" hidden="1" x14ac:dyDescent="0.35">
      <c r="E17" s="81" t="s">
        <v>15</v>
      </c>
      <c r="F17" s="32">
        <f>F16*0</f>
        <v>0</v>
      </c>
      <c r="G17" s="32"/>
    </row>
    <row r="18" spans="5:7" ht="14.5" hidden="1" x14ac:dyDescent="0.35">
      <c r="E18" s="81" t="s">
        <v>16</v>
      </c>
      <c r="F18" s="32">
        <f>SUM(F4:F13)</f>
        <v>0</v>
      </c>
      <c r="G18" s="32"/>
    </row>
    <row r="19" spans="5:7" ht="14.5" hidden="1" x14ac:dyDescent="0.35">
      <c r="E19" s="81"/>
      <c r="F19" s="32"/>
      <c r="G19" s="32"/>
    </row>
    <row r="20" spans="5:7" ht="14.5" hidden="1" x14ac:dyDescent="0.35">
      <c r="E20" s="80" t="s">
        <v>18</v>
      </c>
      <c r="F20" s="32">
        <f>COUNTIF(G4:G13, "IN")</f>
        <v>0</v>
      </c>
      <c r="G20" s="32">
        <f>F20*0</f>
        <v>0</v>
      </c>
    </row>
    <row r="21" spans="5:7" ht="14.5" hidden="1" x14ac:dyDescent="0.35">
      <c r="E21" s="80" t="s">
        <v>19</v>
      </c>
      <c r="F21" s="32">
        <f>COUNTIF(G4:G13, "IC")</f>
        <v>0</v>
      </c>
      <c r="G21" s="32">
        <f>F21*-2</f>
        <v>0</v>
      </c>
    </row>
    <row r="22" spans="5:7" ht="14.5" hidden="1" x14ac:dyDescent="0.35">
      <c r="E22" s="80" t="s">
        <v>20</v>
      </c>
      <c r="F22" s="32">
        <f>COUNTIF(G4:G13, "N")</f>
        <v>0</v>
      </c>
      <c r="G22" s="32">
        <f>F22*-5</f>
        <v>0</v>
      </c>
    </row>
    <row r="23" spans="5:7" ht="14.5" hidden="1" x14ac:dyDescent="0.35">
      <c r="E23" s="80" t="s">
        <v>21</v>
      </c>
      <c r="F23" s="32">
        <f>COUNTIF(G4:G13,"No Answer")</f>
        <v>9</v>
      </c>
      <c r="G23" s="32">
        <f>F23*0</f>
        <v>0</v>
      </c>
    </row>
    <row r="24" spans="5:7" ht="14.5" hidden="1" x14ac:dyDescent="0.35">
      <c r="E24" s="81"/>
      <c r="F24" s="32"/>
      <c r="G24" s="32"/>
    </row>
    <row r="25" spans="5:7" ht="14.5" hidden="1" x14ac:dyDescent="0.35">
      <c r="E25" s="82" t="s">
        <v>159</v>
      </c>
      <c r="F25" s="83">
        <f>SUM(F20:F23)</f>
        <v>9</v>
      </c>
      <c r="G25" s="83">
        <f>SUM(G20:G23)</f>
        <v>0</v>
      </c>
    </row>
  </sheetData>
  <sheetProtection algorithmName="SHA-512" hashValue="ziZ1kSCB9pnN4yJlfMOKqF66CkOvSMgJRT/ENERF/p+DQ2dp6ooIdyQL9IAupOY3jfps74us40t+98PbOKlEBQ==" saltValue="yIpUDA5rUA9uTZ/RATyG1w==" spinCount="100000" sheet="1" selectLockedCells="1"/>
  <protectedRanges>
    <protectedRange sqref="A4:E13" name="Range1"/>
  </protectedRanges>
  <mergeCells count="2">
    <mergeCell ref="A1:E1"/>
    <mergeCell ref="B2:D2"/>
  </mergeCell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BB38C8C-3417-4C47-9E5F-2F3F26CD49F7}">
          <x14:formula1>
            <xm:f>'Summary Sheet'!$A$237:$A$240</xm:f>
          </x14:formula1>
          <xm:sqref>D4:D13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SharedWithUsers xmlns="24cb0637-a2aa-4b57-a24c-46a3e97d63aa">
      <UserInfo>
        <DisplayName>Diane Borhani</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1CBAE-9B2C-433F-B3C8-FEAB14A58B25}">
  <ds:schemaRefs>
    <ds:schemaRef ds:uri="http://purl.org/dc/elements/1.1/"/>
    <ds:schemaRef ds:uri="b40e52c9-b426-444c-8c3f-873b2d7d16fb"/>
    <ds:schemaRef ds:uri="http://purl.org/dc/terms/"/>
    <ds:schemaRef ds:uri="24cb0637-a2aa-4b57-a24c-46a3e97d63aa"/>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1127407-2E26-49F0-A14F-33DE9E7496D3}">
  <ds:schemaRefs>
    <ds:schemaRef ds:uri="http://schemas.microsoft.com/sharepoint/v3/contenttype/forms"/>
  </ds:schemaRefs>
</ds:datastoreItem>
</file>

<file path=customXml/itemProps3.xml><?xml version="1.0" encoding="utf-8"?>
<ds:datastoreItem xmlns:ds="http://schemas.openxmlformats.org/officeDocument/2006/customXml" ds:itemID="{C153E083-48C9-4617-958F-2AC27EBB6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Summary Sheet</vt:lpstr>
      <vt:lpstr>Response Values</vt:lpstr>
      <vt:lpstr>Accounting</vt:lpstr>
      <vt:lpstr>Amendments</vt:lpstr>
      <vt:lpstr>Annotations</vt:lpstr>
      <vt:lpstr>Back Data Entry</vt:lpstr>
      <vt:lpstr>BDCM</vt:lpstr>
      <vt:lpstr>Birth</vt:lpstr>
      <vt:lpstr>Data Extract </vt:lpstr>
      <vt:lpstr>Death</vt:lpstr>
      <vt:lpstr>Delayed Birth </vt:lpstr>
      <vt:lpstr>Fetal Death</vt:lpstr>
      <vt:lpstr>Inventory</vt:lpstr>
      <vt:lpstr>Marriage_Divorce</vt:lpstr>
      <vt:lpstr>Maternal Death</vt:lpstr>
      <vt:lpstr>New User Setup</vt:lpstr>
      <vt:lpstr>OOS</vt:lpstr>
      <vt:lpstr>Point of Sale</vt:lpstr>
      <vt:lpstr>Query Cycle</vt:lpstr>
      <vt:lpstr>Registration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QuantumMark</dc:creator>
  <cp:keywords/>
  <dc:description/>
  <cp:lastModifiedBy>Stephanie Rubio</cp:lastModifiedBy>
  <cp:revision/>
  <dcterms:created xsi:type="dcterms:W3CDTF">2023-10-13T18:06:06Z</dcterms:created>
  <dcterms:modified xsi:type="dcterms:W3CDTF">2024-05-01T16:59:22Z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