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QuantumMark\Downloads\"/>
    </mc:Choice>
  </mc:AlternateContent>
  <xr:revisionPtr revIDLastSave="0" documentId="8_{0DE30D8D-F8F2-418F-9530-5AA7FCC41332}" xr6:coauthVersionLast="47" xr6:coauthVersionMax="47" xr10:uidLastSave="{00000000-0000-0000-0000-000000000000}"/>
  <workbookProtection workbookAlgorithmName="SHA-512" workbookHashValue="NK3OPuHZAClJzszUHFYK/4HzD65msqNoCTc180UPdXIYQYiOvObE0gG/ogUvguwvgDBG+oH98TaneUPS1klPRw==" workbookSaltValue="XXJFFT0xcDNWL+TPqfJbDw==" workbookSpinCount="100000" lockStructure="1"/>
  <bookViews>
    <workbookView xWindow="-110" yWindow="-110" windowWidth="19420" windowHeight="10300" firstSheet="2" activeTab="2" xr2:uid="{75EE9AC6-F411-4DFC-83DB-43B27F9C76EF}"/>
  </bookViews>
  <sheets>
    <sheet name="Summary Sheet" sheetId="7" state="hidden" r:id="rId1"/>
    <sheet name="Response Values" sheetId="8" state="hidden" r:id="rId2"/>
    <sheet name="General" sheetId="4" r:id="rId3"/>
  </sheets>
  <externalReferences>
    <externalReference r:id="rId4"/>
    <externalReference r:id="rId5"/>
    <externalReference r:id="rId6"/>
    <externalReference r:id="rId7"/>
    <externalReference r:id="rId8"/>
  </externalReferences>
  <definedNames>
    <definedName name="PFSelection">'[1]Putative Father Registry'!$F$2:$F$8</definedName>
    <definedName name="Select">'[2]Putative Father Registry'!$F$2:$F$8</definedName>
    <definedName name="Selection">'[3]Adoption Privacy Registry'!$F$2:$F$8</definedName>
    <definedName name="Selections">'[4]New User Setup'!$F$3:$F$9</definedName>
    <definedName name="VendorList">'[5]List Info'!$A$1:$A$8</definedName>
    <definedName name="VendorResponse">'[1]Adoption Matching Registry'!$F$2:$F$8</definedName>
    <definedName name="VendorResponseCodes">VendorRepsonseCodes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4" i="4" l="1"/>
  <c r="B2" i="7" s="1"/>
  <c r="G208" i="4"/>
  <c r="F208" i="4"/>
  <c r="G207" i="4"/>
  <c r="F207" i="4"/>
  <c r="G206" i="4"/>
  <c r="F206" i="4"/>
  <c r="G205" i="4"/>
  <c r="F205" i="4"/>
  <c r="G203" i="4"/>
  <c r="F203" i="4"/>
  <c r="G202" i="4"/>
  <c r="F202" i="4"/>
  <c r="G200" i="4"/>
  <c r="F200" i="4"/>
  <c r="G198" i="4"/>
  <c r="F198" i="4"/>
  <c r="G197" i="4"/>
  <c r="F197" i="4"/>
  <c r="G196" i="4"/>
  <c r="F196" i="4"/>
  <c r="G195" i="4"/>
  <c r="F195" i="4"/>
  <c r="G194" i="4"/>
  <c r="F194" i="4"/>
  <c r="G193" i="4"/>
  <c r="F193" i="4"/>
  <c r="G191" i="4"/>
  <c r="F191" i="4"/>
  <c r="G190" i="4"/>
  <c r="F190" i="4"/>
  <c r="G189" i="4"/>
  <c r="F189" i="4"/>
  <c r="G188" i="4"/>
  <c r="F188" i="4"/>
  <c r="G187" i="4"/>
  <c r="F187" i="4"/>
  <c r="G186" i="4"/>
  <c r="F186" i="4"/>
  <c r="G184" i="4"/>
  <c r="F184" i="4"/>
  <c r="G183" i="4"/>
  <c r="F183" i="4"/>
  <c r="G182" i="4"/>
  <c r="F182" i="4"/>
  <c r="G181" i="4"/>
  <c r="F181" i="4"/>
  <c r="G180" i="4"/>
  <c r="F180" i="4"/>
  <c r="G179" i="4"/>
  <c r="F179" i="4"/>
  <c r="G178" i="4"/>
  <c r="F178"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59" i="4"/>
  <c r="F159" i="4"/>
  <c r="G158" i="4"/>
  <c r="F158" i="4"/>
  <c r="G157" i="4"/>
  <c r="F157"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1" i="4"/>
  <c r="F141" i="4"/>
  <c r="G140" i="4"/>
  <c r="F140" i="4"/>
  <c r="G139" i="4"/>
  <c r="F139" i="4"/>
  <c r="G138" i="4"/>
  <c r="F138" i="4"/>
  <c r="G137" i="4"/>
  <c r="F137" i="4"/>
  <c r="G135" i="4"/>
  <c r="F135" i="4"/>
  <c r="G134" i="4"/>
  <c r="F134" i="4"/>
  <c r="G133" i="4"/>
  <c r="F133" i="4"/>
  <c r="G132" i="4"/>
  <c r="F132" i="4"/>
  <c r="G130" i="4"/>
  <c r="F130" i="4"/>
  <c r="G128" i="4"/>
  <c r="F128" i="4"/>
  <c r="G122" i="4"/>
  <c r="F122" i="4"/>
  <c r="G121" i="4"/>
  <c r="F121" i="4"/>
  <c r="G120" i="4"/>
  <c r="F120" i="4"/>
  <c r="G119" i="4"/>
  <c r="F119" i="4"/>
  <c r="G118" i="4"/>
  <c r="F118" i="4"/>
  <c r="G116" i="4"/>
  <c r="F116" i="4"/>
  <c r="G115" i="4"/>
  <c r="F115" i="4"/>
  <c r="G113" i="4"/>
  <c r="F113" i="4"/>
  <c r="G111" i="4"/>
  <c r="F111" i="4"/>
  <c r="G110" i="4"/>
  <c r="F110" i="4"/>
  <c r="G109" i="4"/>
  <c r="F109" i="4"/>
  <c r="G107" i="4"/>
  <c r="F107" i="4"/>
  <c r="G105" i="4"/>
  <c r="F105" i="4"/>
  <c r="G104" i="4"/>
  <c r="F104" i="4"/>
  <c r="G102" i="4"/>
  <c r="F102" i="4"/>
  <c r="G101" i="4"/>
  <c r="F101" i="4"/>
  <c r="G100" i="4"/>
  <c r="F100" i="4"/>
  <c r="G99" i="4"/>
  <c r="F99" i="4"/>
  <c r="G98" i="4"/>
  <c r="F98" i="4"/>
  <c r="G97" i="4"/>
  <c r="F97" i="4"/>
  <c r="G96" i="4"/>
  <c r="F96" i="4"/>
  <c r="G95" i="4"/>
  <c r="F95" i="4"/>
  <c r="G93" i="4"/>
  <c r="F93" i="4"/>
  <c r="G91" i="4"/>
  <c r="F91" i="4"/>
  <c r="G90" i="4"/>
  <c r="F90" i="4"/>
  <c r="G89" i="4"/>
  <c r="F89" i="4"/>
  <c r="G88" i="4"/>
  <c r="F88" i="4"/>
  <c r="G87" i="4"/>
  <c r="F87" i="4"/>
  <c r="G86" i="4"/>
  <c r="F86" i="4"/>
  <c r="G85" i="4"/>
  <c r="F85" i="4"/>
  <c r="G84" i="4"/>
  <c r="F84" i="4"/>
  <c r="G83" i="4"/>
  <c r="F83" i="4"/>
  <c r="G82" i="4"/>
  <c r="F82" i="4"/>
  <c r="G80" i="4"/>
  <c r="F80" i="4"/>
  <c r="G79" i="4"/>
  <c r="F79" i="4"/>
  <c r="G77" i="4"/>
  <c r="F77" i="4"/>
  <c r="G76" i="4"/>
  <c r="F76" i="4"/>
  <c r="G75" i="4"/>
  <c r="F75" i="4"/>
  <c r="G74" i="4"/>
  <c r="F74" i="4"/>
  <c r="G73" i="4"/>
  <c r="F73" i="4"/>
  <c r="G72" i="4"/>
  <c r="F72" i="4"/>
  <c r="G70" i="4"/>
  <c r="F70" i="4"/>
  <c r="G69" i="4"/>
  <c r="F69" i="4"/>
  <c r="G68" i="4"/>
  <c r="F68" i="4"/>
  <c r="G66" i="4"/>
  <c r="F66" i="4"/>
  <c r="G64" i="4"/>
  <c r="F64" i="4"/>
  <c r="G63" i="4"/>
  <c r="F63" i="4"/>
  <c r="G61" i="4"/>
  <c r="F61" i="4"/>
  <c r="G59" i="4"/>
  <c r="F59" i="4"/>
  <c r="G58" i="4"/>
  <c r="F58" i="4"/>
  <c r="G57" i="4"/>
  <c r="F57" i="4"/>
  <c r="G56" i="4"/>
  <c r="F56" i="4"/>
  <c r="F226" i="4" l="1"/>
  <c r="E2" i="7" s="1"/>
  <c r="F239" i="4"/>
  <c r="H2" i="7" s="1"/>
  <c r="F241" i="4"/>
  <c r="H4" i="7" s="1"/>
  <c r="F247" i="4"/>
  <c r="F246" i="4"/>
  <c r="F245" i="4"/>
  <c r="F244" i="4"/>
  <c r="F243" i="4"/>
  <c r="H6" i="7" s="1"/>
  <c r="F228" i="4"/>
  <c r="E4" i="7" s="1"/>
  <c r="F234" i="4"/>
  <c r="F233" i="4"/>
  <c r="F232" i="4"/>
  <c r="F231" i="4"/>
  <c r="F230" i="4"/>
  <c r="E6" i="7" s="1"/>
  <c r="F240" i="4" l="1"/>
  <c r="H3" i="7" s="1"/>
  <c r="F227" i="4"/>
  <c r="E3" i="7" s="1"/>
  <c r="G244" i="4"/>
  <c r="H7" i="7"/>
  <c r="G245" i="4"/>
  <c r="H8" i="7"/>
  <c r="G246" i="4"/>
  <c r="H9" i="7"/>
  <c r="G247" i="4"/>
  <c r="H10" i="7"/>
  <c r="G231" i="4"/>
  <c r="E7" i="7"/>
  <c r="G232" i="4"/>
  <c r="E8" i="7"/>
  <c r="G233" i="4"/>
  <c r="E9" i="7"/>
  <c r="G234" i="4"/>
  <c r="E10" i="7"/>
  <c r="F249" i="4"/>
  <c r="G243" i="4"/>
  <c r="F236" i="4"/>
  <c r="G230" i="4"/>
  <c r="F33" i="4"/>
  <c r="G33" i="4"/>
  <c r="F34" i="4"/>
  <c r="G34" i="4"/>
  <c r="F35" i="4"/>
  <c r="G35" i="4"/>
  <c r="F36" i="4"/>
  <c r="G36" i="4"/>
  <c r="F37" i="4"/>
  <c r="G37" i="4"/>
  <c r="F38" i="4"/>
  <c r="G38" i="4"/>
  <c r="F39" i="4"/>
  <c r="G39" i="4"/>
  <c r="F40" i="4"/>
  <c r="G40" i="4"/>
  <c r="F41" i="4"/>
  <c r="G41" i="4"/>
  <c r="F42" i="4"/>
  <c r="G42" i="4"/>
  <c r="F43" i="4"/>
  <c r="G43" i="4"/>
  <c r="F44" i="4"/>
  <c r="G44" i="4"/>
  <c r="F45" i="4"/>
  <c r="G45" i="4"/>
  <c r="F46" i="4"/>
  <c r="G46" i="4"/>
  <c r="F47" i="4"/>
  <c r="G47" i="4"/>
  <c r="F48" i="4"/>
  <c r="G48" i="4"/>
  <c r="F49" i="4"/>
  <c r="G49" i="4"/>
  <c r="F50" i="4"/>
  <c r="G50" i="4"/>
  <c r="F32" i="4"/>
  <c r="G32" i="4"/>
  <c r="F16" i="4"/>
  <c r="G16" i="4"/>
  <c r="F17" i="4"/>
  <c r="G17" i="4"/>
  <c r="F18" i="4"/>
  <c r="G18" i="4"/>
  <c r="F19" i="4"/>
  <c r="G19" i="4"/>
  <c r="F20" i="4"/>
  <c r="G20" i="4"/>
  <c r="F21" i="4"/>
  <c r="G21" i="4"/>
  <c r="F22" i="4"/>
  <c r="G22" i="4"/>
  <c r="F23" i="4"/>
  <c r="G23" i="4"/>
  <c r="F24" i="4"/>
  <c r="G24" i="4"/>
  <c r="F25" i="4"/>
  <c r="G25" i="4"/>
  <c r="F26" i="4"/>
  <c r="G26" i="4"/>
  <c r="F27" i="4"/>
  <c r="G27" i="4"/>
  <c r="F28" i="4"/>
  <c r="G28" i="4"/>
  <c r="F29" i="4"/>
  <c r="G29" i="4"/>
  <c r="F30" i="4"/>
  <c r="G30" i="4"/>
  <c r="F31" i="4"/>
  <c r="G31" i="4"/>
  <c r="F15" i="4"/>
  <c r="G15" i="4"/>
  <c r="F11" i="4"/>
  <c r="G11" i="4"/>
  <c r="F12" i="4"/>
  <c r="G12" i="4"/>
  <c r="F13" i="4"/>
  <c r="G13" i="4"/>
  <c r="F14" i="4"/>
  <c r="G14" i="4"/>
  <c r="F10" i="4"/>
  <c r="G10" i="4"/>
  <c r="F5" i="4"/>
  <c r="G5" i="4"/>
  <c r="F6" i="4"/>
  <c r="G6" i="4"/>
  <c r="F7" i="4"/>
  <c r="G7" i="4"/>
  <c r="F8" i="4"/>
  <c r="G8" i="4"/>
  <c r="F9" i="4"/>
  <c r="G9" i="4"/>
  <c r="F4" i="4"/>
  <c r="G4" i="4"/>
  <c r="G249" i="4" l="1"/>
  <c r="G236" i="4"/>
  <c r="F221" i="4"/>
  <c r="G221" i="4" s="1"/>
  <c r="F220" i="4"/>
  <c r="G220" i="4" s="1"/>
  <c r="F219" i="4"/>
  <c r="G219" i="4" s="1"/>
  <c r="F218" i="4"/>
  <c r="G218" i="4" s="1"/>
  <c r="F216" i="4"/>
  <c r="B4" i="7" s="1"/>
  <c r="F215" i="4"/>
  <c r="B7" i="7" l="1"/>
  <c r="B9" i="7"/>
  <c r="B8" i="7"/>
  <c r="B3" i="7"/>
  <c r="B10" i="7"/>
  <c r="F223" i="4"/>
  <c r="G223" i="4" l="1"/>
</calcChain>
</file>

<file path=xl/sharedStrings.xml><?xml version="1.0" encoding="utf-8"?>
<sst xmlns="http://schemas.openxmlformats.org/spreadsheetml/2006/main" count="489" uniqueCount="433">
  <si>
    <t>COTS General Requirements Summary Table</t>
  </si>
  <si>
    <t>PR Specific General Requirements Summary Table</t>
  </si>
  <si>
    <t>Bonus General Requirements Summary Table</t>
  </si>
  <si>
    <t>Total Requirements</t>
  </si>
  <si>
    <t>Total Possible Vendor Score</t>
  </si>
  <si>
    <t>Total Vendor Score</t>
  </si>
  <si>
    <t xml:space="preserve">I - Included with COTS </t>
  </si>
  <si>
    <t xml:space="preserve">IN - Included by UAT (no cost) </t>
  </si>
  <si>
    <t xml:space="preserve">IC - Included by UAT (with cost) </t>
  </si>
  <si>
    <t xml:space="preserve">N- Cannot Meet </t>
  </si>
  <si>
    <t xml:space="preserve">No Answer </t>
  </si>
  <si>
    <t>List Validations:</t>
  </si>
  <si>
    <t>I - Included with COTS</t>
  </si>
  <si>
    <t>IN - Included by UAT (no cost)</t>
  </si>
  <si>
    <t>IC - Included by UAT (with cost)</t>
  </si>
  <si>
    <t>N- Cannot Meet</t>
  </si>
  <si>
    <t>For COTS:</t>
  </si>
  <si>
    <t>included by UAT:  0 points</t>
  </si>
  <si>
    <t>Included by UAT with $$:  -2 points</t>
  </si>
  <si>
    <t>Can't meet:  -5 points</t>
  </si>
  <si>
    <t>PR Specific rules:</t>
  </si>
  <si>
    <t>COTS:  5 points</t>
  </si>
  <si>
    <t>By UAT:  3 points</t>
  </si>
  <si>
    <t>By UAT with $$:  -2 points</t>
  </si>
  <si>
    <t>Cannot Meet:  -5 points</t>
  </si>
  <si>
    <t>Bonus Rules:</t>
  </si>
  <si>
    <t>COTS:  3 points</t>
  </si>
  <si>
    <t>By UAT: 1 point</t>
  </si>
  <si>
    <t>BY UAT $$:  0 points</t>
  </si>
  <si>
    <t>Cannot Meet:  0 points</t>
  </si>
  <si>
    <t>COTS Business Requirements</t>
  </si>
  <si>
    <t>Rule No.</t>
  </si>
  <si>
    <t>Short Name</t>
  </si>
  <si>
    <t>Description</t>
  </si>
  <si>
    <t>Vendor Response</t>
  </si>
  <si>
    <t>Comments</t>
  </si>
  <si>
    <t xml:space="preserve"> </t>
  </si>
  <si>
    <t>Puerto Rico Specific Business Requirements</t>
  </si>
  <si>
    <t>Respondents must provide an answer for the following sections.  Please select from the drop down in the column entitled "Vendor Response"  Not  include cost information in this appendix.</t>
  </si>
  <si>
    <t>Certificate Printing</t>
  </si>
  <si>
    <t>GENPR-1</t>
  </si>
  <si>
    <t>Format configurable</t>
  </si>
  <si>
    <t>The format for printing the certificate is configurable by the Jurisdiction.</t>
  </si>
  <si>
    <t>GENPR-2</t>
  </si>
  <si>
    <t>Minimum font size</t>
  </si>
  <si>
    <t>The system has a minimum issuance font size that is Jurisdiction defined to ensure very long names or facility names are legible.</t>
  </si>
  <si>
    <t>GENPR-3</t>
  </si>
  <si>
    <t>Alias on Short Forms</t>
  </si>
  <si>
    <t>Alias/AKA names print on the short forms for birth, death, and marriage issuance.</t>
  </si>
  <si>
    <t>GENPR-4</t>
  </si>
  <si>
    <t>Adaptive Short Forms</t>
  </si>
  <si>
    <t>Short forms for issuance of birth, death, and marriage records only display field headers if there is data to print on the certificate. If no data is available to print, the form is adjusted to fill in the blank space where the header and data would be printed.</t>
  </si>
  <si>
    <t>Data, Data Formats and Tables</t>
  </si>
  <si>
    <t>GENPR-5</t>
  </si>
  <si>
    <t>Aliases</t>
  </si>
  <si>
    <t xml:space="preserve">The system provides functionality to allow the user to enter multiple aliases associated with a record. </t>
  </si>
  <si>
    <t>Data Editing</t>
  </si>
  <si>
    <t>GENPR-6</t>
  </si>
  <si>
    <t>Spell Check - Spanish</t>
  </si>
  <si>
    <t>The system includes a Spanish language spell check function. Spanish spell check with operate on Jurisdiction defined fields.</t>
  </si>
  <si>
    <t>GENPR-7</t>
  </si>
  <si>
    <t>Add words</t>
  </si>
  <si>
    <t>Authorized users at Puerto Rico can add words to the spell check dictionary.</t>
  </si>
  <si>
    <t>Data Security</t>
  </si>
  <si>
    <t>GENPR-8</t>
  </si>
  <si>
    <t>Restrict access by time</t>
  </si>
  <si>
    <t>Some but not all Puerto Rico employees can be restricted from accessing EVRS from outside the environment during specific periods of time in the day. Times of access are configurable.</t>
  </si>
  <si>
    <t>Facilities</t>
  </si>
  <si>
    <t>GENPR-9</t>
  </si>
  <si>
    <t>Record ownership</t>
  </si>
  <si>
    <t>If an institution changes ownership, records associated with the former facility are not automatically owned by the new facility.</t>
  </si>
  <si>
    <t>GENPR-10</t>
  </si>
  <si>
    <t>Orphan records</t>
  </si>
  <si>
    <t>If an institution changes ownership and the new institution does not have ownership of the former facility's records, the records remain in the system as "orphans".</t>
  </si>
  <si>
    <t>GENPR-11</t>
  </si>
  <si>
    <t>Person works for an institution</t>
  </si>
  <si>
    <t>All users are associated with a valid institution (for example, a specific hospital, funeral establishment, physician practice, Demographic Registry) even if the institution is a single person or business entity (e.g., midwife).</t>
  </si>
  <si>
    <t>File Numbers and Registration</t>
  </si>
  <si>
    <t>GENPR-12</t>
  </si>
  <si>
    <t>Record registration confirmation</t>
  </si>
  <si>
    <t>The Jurisdiction can designate that an event type can be automatically registered without user intervention.</t>
  </si>
  <si>
    <t>GENPR-13</t>
  </si>
  <si>
    <t>GENPR-14</t>
  </si>
  <si>
    <t>Auto-register configurable</t>
  </si>
  <si>
    <t>The auto registering feature can be configured to be on or off by an authorized user.</t>
  </si>
  <si>
    <t>GENPR-15</t>
  </si>
  <si>
    <t>Auto-register configuration controls queue</t>
  </si>
  <si>
    <t>When the auto registering feature is turned off, the auto registering is disabled and the records go to the appropriate queue specified for reviewing that type of record.</t>
  </si>
  <si>
    <t>GENPR-16</t>
  </si>
  <si>
    <t>Register one at a time</t>
  </si>
  <si>
    <t>If the auto-registering feature is turned off, an authorized user can register records one at a time from a queue.</t>
  </si>
  <si>
    <t>GENPR-17</t>
  </si>
  <si>
    <t>Foreign Birth adoption numbering</t>
  </si>
  <si>
    <t>Reports of Foreign Birth are assigned a unique file number with Jurisdiction defined formatting and numbering.  Foreign Births are not assigned an NFN.</t>
  </si>
  <si>
    <t>Interfaces and Integration</t>
  </si>
  <si>
    <t>GENPR-18</t>
  </si>
  <si>
    <t xml:space="preserve">Alert for Image on Amendment </t>
  </si>
  <si>
    <t>During record processing (i.e., informant worksheet, amendment evidence) the system provides the ability to scan one or more supporting documents and attach them to the record or request.</t>
  </si>
  <si>
    <t>GENPR-19</t>
  </si>
  <si>
    <t>Scanning warning</t>
  </si>
  <si>
    <t>During record processing the system prompts the user that documents need to be scanned (i.e., informant worksheet, amendment evidence).</t>
  </si>
  <si>
    <t>Legacy Data</t>
  </si>
  <si>
    <t>GENPR-20</t>
  </si>
  <si>
    <t>Legacy records tied to source</t>
  </si>
  <si>
    <t>Legacy records contain an identifier for the original source of the record. The identifiers are Jurisdiction defined.</t>
  </si>
  <si>
    <t>GENPR-21</t>
  </si>
  <si>
    <t>Vault Location</t>
  </si>
  <si>
    <t xml:space="preserve">If the original legacy record is a located in the vault as a paper record, the conversion of data includes vault location (i.e. book number). </t>
  </si>
  <si>
    <t>GENPR-22</t>
  </si>
  <si>
    <t>Legacy Data Indicator</t>
  </si>
  <si>
    <t>During data conversion/migration one or more legacy data indicators can be set based on the specific Puerto Rico-defined criteria, for example missing file date, missing sex, truncated names, missing middle name, xxx in a field.</t>
  </si>
  <si>
    <t>GENPR-23</t>
  </si>
  <si>
    <t>Legacy data indicator controls edits</t>
  </si>
  <si>
    <t>The existence of a legacy data indicator can control whether certain edit messages fire.</t>
  </si>
  <si>
    <t>GENPR-24</t>
  </si>
  <si>
    <t>Legacy data indicator controls actions</t>
  </si>
  <si>
    <t>The existence of legacy data indicators can control actions in the system, for example, whether issuance can occur from the electronic record or if correcting (completing/backfilling) the record is required.</t>
  </si>
  <si>
    <t>GENPR-25</t>
  </si>
  <si>
    <t>Legacy verify flag</t>
  </si>
  <si>
    <t>A legacy verification indicator allows legacy records that need verifying to be flagged.</t>
  </si>
  <si>
    <t>GENPR-26</t>
  </si>
  <si>
    <t>Legacy files indicator set during conversion</t>
  </si>
  <si>
    <t>The legacy verification indicator is automatically set during data migration.</t>
  </si>
  <si>
    <t>GENPR-27</t>
  </si>
  <si>
    <t>Legacy files indicator for individual records</t>
  </si>
  <si>
    <t>The legacy verification indicator can be manually set for individual records.</t>
  </si>
  <si>
    <t>GENPR-28</t>
  </si>
  <si>
    <t>Legacy files indicator for groups of records</t>
  </si>
  <si>
    <t>The legacy verification indicator can be manually set for a group of records with a common characteristic without having to access every record.</t>
  </si>
  <si>
    <t>GENPR-29</t>
  </si>
  <si>
    <t>Change legacy indicators</t>
  </si>
  <si>
    <t>All legacy indicators can be changed by an authorized user of the system if the condition that caused them to be set is altered.</t>
  </si>
  <si>
    <t>Online Help</t>
  </si>
  <si>
    <t>GENPR-30</t>
  </si>
  <si>
    <t>On-line screen help in Spanish</t>
  </si>
  <si>
    <t>Online screen-level help is available in Spanish.</t>
  </si>
  <si>
    <t>Record Access/Ownership</t>
  </si>
  <si>
    <t>GENPR-31</t>
  </si>
  <si>
    <t>Turn On/Off Access for All Local offices</t>
  </si>
  <si>
    <t>The system provides the ability to turn on and off the feature that allows any local office to access any record.</t>
  </si>
  <si>
    <t>GENPR-32</t>
  </si>
  <si>
    <t>Turn On/Off Access for Specific Local office</t>
  </si>
  <si>
    <t>The system provides the ability to turn on and off the feature that allows a specific Local office to access any record.</t>
  </si>
  <si>
    <t>GENPR-33</t>
  </si>
  <si>
    <t>Central Office specifies Local Office Access</t>
  </si>
  <si>
    <t>The Central Office has the ability to specify which event types and certificate types each Local Office may issue.</t>
  </si>
  <si>
    <t>GENPR-34</t>
  </si>
  <si>
    <t>Local Offices Access to Records</t>
  </si>
  <si>
    <t xml:space="preserve">Local offices have the ability to view all vital event records regardless of the municipality of occurrence.   </t>
  </si>
  <si>
    <t>GENPR-35</t>
  </si>
  <si>
    <t>Local Office May Issue Records</t>
  </si>
  <si>
    <t>Local offices may issue records for events that were registered throughout the Jurisdiction.</t>
  </si>
  <si>
    <t>GENPR-36</t>
  </si>
  <si>
    <t>End User Access Time Restricted</t>
  </si>
  <si>
    <t>The system restricts end users (ex. facility staff, funeral director) from accesses records after a certain time period. End users may only records for one year after the registration date.</t>
  </si>
  <si>
    <t>GENPR-37</t>
  </si>
  <si>
    <t>Restriction Doesn't Apply to Forensics</t>
  </si>
  <si>
    <t>End users associated with Forensics are not restricted to access records within one year of registration.</t>
  </si>
  <si>
    <t>GENPR-38</t>
  </si>
  <si>
    <t>Access to Migrated Records</t>
  </si>
  <si>
    <t>End users cannot access registered migrated records. Unregistered records that are migrated will be accessible depending on the data cutover date for end users.</t>
  </si>
  <si>
    <t>C -Roles, Profiles and Institutional Affiliations</t>
  </si>
  <si>
    <t>GENPR-39</t>
  </si>
  <si>
    <r>
      <t>Deactivate</t>
    </r>
    <r>
      <rPr>
        <b/>
        <sz val="10"/>
        <rFont val="Arial Narrow"/>
        <family val="2"/>
      </rPr>
      <t xml:space="preserve"> inactive users</t>
    </r>
  </si>
  <si>
    <t>Users who have been inactive for a Jurisdiction defined period of time are automatically deactivated.</t>
  </si>
  <si>
    <t>GENPR-40</t>
  </si>
  <si>
    <t>Reactivate deactivated accounts</t>
  </si>
  <si>
    <t>Only the Jurisdiction Application Administrator can reactivate a deactivated user account regardless of location.</t>
  </si>
  <si>
    <t>M- Searching and Matching</t>
  </si>
  <si>
    <t>GENPR-41</t>
  </si>
  <si>
    <t>Soundex search</t>
  </si>
  <si>
    <t>If system does not find an exact match in a name search, the system provides the option to perform a Soundex search on that name using the Spanish Soundex, such as the New York State Identification and Intelligence system (NYSIIS).</t>
  </si>
  <si>
    <t>Specific Exports and Imports</t>
  </si>
  <si>
    <t>GENPR-42</t>
  </si>
  <si>
    <t>Seamless data flow with coding</t>
  </si>
  <si>
    <t>Data is shared with data partners using the IJE standard and STEVE 2.0 platform. When codes are received from NCHS (i.e., ICD codes, MRE codes) the codes are imported into the system and associated with specific records. If the statistical file is not closed for the year, the record is flagged so a file will be automatically transmitted to STEVE 2.0 for data partners in the IJE layout, including coded data.</t>
  </si>
  <si>
    <t>GENPR-43</t>
  </si>
  <si>
    <t>Offline certificate backup</t>
  </si>
  <si>
    <t>The system includes an extract of printable certificate images that can be used for printing certified copies in emergencies where the system is offline.</t>
  </si>
  <si>
    <t>GENPR-44</t>
  </si>
  <si>
    <t>Index to offline certificate backup</t>
  </si>
  <si>
    <t>The extract of printable certificate images includes an index to the images that aids in image retrieval.</t>
  </si>
  <si>
    <t>System Documentation</t>
  </si>
  <si>
    <t>GENPR-45</t>
  </si>
  <si>
    <t>Puerto Rico specific documentation</t>
  </si>
  <si>
    <t>Documentation is specific to Puerto Rico's configuration and available in both English and Spanish.</t>
  </si>
  <si>
    <t>User Interface</t>
  </si>
  <si>
    <t>GENPR-46</t>
  </si>
  <si>
    <t>Display of the electronic certificate</t>
  </si>
  <si>
    <t>The order of fields on the screen are configured to follow the Puerto Rico-defined order (may be based on format of worksheet or paper certificate).</t>
  </si>
  <si>
    <t>GENPR-47</t>
  </si>
  <si>
    <t>Zip codes with multiple municipalities</t>
  </si>
  <si>
    <t>If the zip code crosses multiple municipalities, the system accepts the municipality as provided by the user. Zip codes do not drive municipality tables.</t>
  </si>
  <si>
    <t>Voids and Record Abandonment</t>
  </si>
  <si>
    <t>GENPR-48</t>
  </si>
  <si>
    <t>Unvoid a Record</t>
  </si>
  <si>
    <t>An authorized user can "unvoid" a record after it has been voided. Unvoided reinstates the record as a current, active record that can be amended, corrected, and sent to data partners as needed.</t>
  </si>
  <si>
    <t>GENPR-49</t>
  </si>
  <si>
    <t>Abandon on demand</t>
  </si>
  <si>
    <t>The user can abandon an unregistered record on demand.</t>
  </si>
  <si>
    <t>GENPR-50</t>
  </si>
  <si>
    <t>Abandon individually</t>
  </si>
  <si>
    <t>Authorized users access potentially abandoned records from by the individual record.</t>
  </si>
  <si>
    <t>GENPR-51</t>
  </si>
  <si>
    <t>Abandonment Jurisdiction controlled</t>
  </si>
  <si>
    <t>Puerto Rico can disable or enable functionality for a user to selectively abandon individual records or groups of records.</t>
  </si>
  <si>
    <t>GENPR-52</t>
  </si>
  <si>
    <t>Deactivate abandoned records</t>
  </si>
  <si>
    <t>Only authorized users at the Central Office may deactivate abandoned records from system.</t>
  </si>
  <si>
    <t>Bonus Business Requirements</t>
  </si>
  <si>
    <t>Configuration</t>
  </si>
  <si>
    <t>GENB-1</t>
  </si>
  <si>
    <t>Confirmation configurable by Jurisdiction</t>
  </si>
  <si>
    <t xml:space="preserve">The Jurisdiction Configuration Manager can designate which functions in the system ask for a positive confirmation from the user prior to system performing the function. </t>
  </si>
  <si>
    <t>GENB-2</t>
  </si>
  <si>
    <t>Geocoding</t>
  </si>
  <si>
    <t>The system is fully integrated with a geocoding service so that records are coded as they are entered.</t>
  </si>
  <si>
    <t>Letters and Forms</t>
  </si>
  <si>
    <t>GENB-3</t>
  </si>
  <si>
    <t>User signature image</t>
  </si>
  <si>
    <t>Any user may have a signature image attached to their individual user account. Users who will have a signature image are Jurisdiction defined.</t>
  </si>
  <si>
    <t>GENB-4</t>
  </si>
  <si>
    <t>Authority to sign</t>
  </si>
  <si>
    <t>The authority to “sign” specific documents is associated with the user's role/profile.</t>
  </si>
  <si>
    <t>GENB-5</t>
  </si>
  <si>
    <t>Email documents</t>
  </si>
  <si>
    <t>The system provides the ability to automatically email Jurisdiction defined output documents directly from the system to a designated recipient on a reoccurring basis without the need to purchase third party software.</t>
  </si>
  <si>
    <t>GENB-6</t>
  </si>
  <si>
    <t>Prevent saving a form to a file</t>
  </si>
  <si>
    <t>The system prevents any EVRS user from saving the contents of the screen to an unauthorized location.</t>
  </si>
  <si>
    <t xml:space="preserve">Messaging </t>
  </si>
  <si>
    <t>GENB-7</t>
  </si>
  <si>
    <t>Broadcast all</t>
  </si>
  <si>
    <t>The system supports broadcast messages sent from an authorized user to all users.</t>
  </si>
  <si>
    <t>GENB-8</t>
  </si>
  <si>
    <t>Broadcast some</t>
  </si>
  <si>
    <t>The system supports broadcast messages sent from an authorized user to sub-set of users.</t>
  </si>
  <si>
    <t>GENB-9</t>
  </si>
  <si>
    <t>Messages have a timeframe</t>
  </si>
  <si>
    <t>Broadcast messages can be associated with a begin and end date.</t>
  </si>
  <si>
    <t>GENB-10</t>
  </si>
  <si>
    <t>Distribute messages</t>
  </si>
  <si>
    <t>Broadcast messages can be set to be distributed at specific times.</t>
  </si>
  <si>
    <t>GENB-11</t>
  </si>
  <si>
    <t>Clear messages</t>
  </si>
  <si>
    <t>Messages can easily be cleared when the recipient is finished with them.</t>
  </si>
  <si>
    <t>Messaging by Email</t>
  </si>
  <si>
    <t>GENB-12</t>
  </si>
  <si>
    <t>Automated email alternative</t>
  </si>
  <si>
    <t>The system is able to send email messages to system users directly from system.</t>
  </si>
  <si>
    <t>GENB-13</t>
  </si>
  <si>
    <t>System does not receive emails</t>
  </si>
  <si>
    <t>The email address used by the system to send an email does not receive replies.</t>
  </si>
  <si>
    <t>GENB-14</t>
  </si>
  <si>
    <t>Include private email address for replies</t>
  </si>
  <si>
    <t>Outgoing system emails that request a reply provide the recipient with a valid email address.</t>
  </si>
  <si>
    <t>GENB-15</t>
  </si>
  <si>
    <t>Individual email</t>
  </si>
  <si>
    <t>System emails can be directed to a specific user.</t>
  </si>
  <si>
    <t>GENB-16</t>
  </si>
  <si>
    <t xml:space="preserve">Group email  </t>
  </si>
  <si>
    <t>System emails can be directed to a group of users based on role/profile.</t>
  </si>
  <si>
    <t>GENB-17</t>
  </si>
  <si>
    <t>More than one email recipient</t>
  </si>
  <si>
    <t>An email can be directed to more than one recipient even if they are not all part of the same group.</t>
  </si>
  <si>
    <t>GENB-18</t>
  </si>
  <si>
    <t>System emails</t>
  </si>
  <si>
    <t>The system can generate emails automatically.</t>
  </si>
  <si>
    <t>GENB-19</t>
  </si>
  <si>
    <t>User emails</t>
  </si>
  <si>
    <t>Authorized users can generate emails.</t>
  </si>
  <si>
    <t>GENB-20</t>
  </si>
  <si>
    <t>Select message preference</t>
  </si>
  <si>
    <t>A user is associated with a preferred method of communication (system message, email or both).</t>
  </si>
  <si>
    <t>GENB-21</t>
  </si>
  <si>
    <t>Use preferred method</t>
  </si>
  <si>
    <t>The system uses the messaging delivery preference to determine if a system message, email message or both should be sent.</t>
  </si>
  <si>
    <t>GENB-22</t>
  </si>
  <si>
    <t>Override preference</t>
  </si>
  <si>
    <t>An authorized user can override the message delivery preference on demand.</t>
  </si>
  <si>
    <t>GENB-23</t>
  </si>
  <si>
    <t>Include attachment</t>
  </si>
  <si>
    <t xml:space="preserve">Analytical reports by user can be emailed as an attachment directly through the system. </t>
  </si>
  <si>
    <t>GENB-24</t>
  </si>
  <si>
    <t>Scheduled emails</t>
  </si>
  <si>
    <t>Email messages can be set to occur on a schedule that in synchronized with the schedule to run reports in such a was as to have the report immediately emailed to the appropriate recipients once the report is run.</t>
  </si>
  <si>
    <t>GENB-25</t>
  </si>
  <si>
    <t>Mass disaster sequence number augmentation</t>
  </si>
  <si>
    <t>To accommodate a mass disaster, the system can increase the size of the six-digit sequence number that is part of the Jurisdiction File Number to allow for more than one million deaths in a single year.</t>
  </si>
  <si>
    <t>GENB-26</t>
  </si>
  <si>
    <t>Seamless effect on previous records</t>
  </si>
  <si>
    <t>If the sequence number that is part of the Jurisdiction File Number is increased from six digits, the change has a seamless effect on all previous registered death records. For example, only new registrations after the time the change is implemented are affected; or previous registration numbers are padded with leading zeroes.</t>
  </si>
  <si>
    <t>GENB-27</t>
  </si>
  <si>
    <t>Display all digits of mass disaster sequence augmentation</t>
  </si>
  <si>
    <t>If the sequence number that is part of the Jurisdiction File Number is increased from six digits, all digits display and print in all relevant places.</t>
  </si>
  <si>
    <t>Performance Measurements</t>
  </si>
  <si>
    <t>GENB-28</t>
  </si>
  <si>
    <t xml:space="preserve">Track and report on errors found during edit </t>
  </si>
  <si>
    <t>The specific errors occurring on records submitted for registration are saved for analysis.</t>
  </si>
  <si>
    <t>GENB-29</t>
  </si>
  <si>
    <t>Unknown response</t>
  </si>
  <si>
    <t>The use of "other" and "unknown" or reponses with similar meaning are saved for analysis.</t>
  </si>
  <si>
    <t>GENB-30</t>
  </si>
  <si>
    <t>Track corrections and amendments</t>
  </si>
  <si>
    <t>The system allows corrections and amendments to be analyzed.</t>
  </si>
  <si>
    <t>GENB-31</t>
  </si>
  <si>
    <t>Track queries</t>
  </si>
  <si>
    <t>The system saves query history for analysis.</t>
  </si>
  <si>
    <t>GENB-32</t>
  </si>
  <si>
    <t>Track timeliness</t>
  </si>
  <si>
    <t>The system tracks timeliness of transactions by storing the time from initiating to completion in detail by each handoff from one authorized user to another in such a manner as to analyze both the overall time of the process and the time attributed to each user in the process.</t>
  </si>
  <si>
    <t>GENB-33</t>
  </si>
  <si>
    <t>Time to submit to SSA</t>
  </si>
  <si>
    <t>The system tracks the time between record creation date and first submission to SSA.</t>
  </si>
  <si>
    <t>GENB-34</t>
  </si>
  <si>
    <t>Time to submit to NCHS</t>
  </si>
  <si>
    <t>The system tracks the time between record creation date and first submission to NCHS.</t>
  </si>
  <si>
    <t>GENB-35</t>
  </si>
  <si>
    <t>Track and report on late registrations</t>
  </si>
  <si>
    <t>The system maintains statistics on late registrations by owner and institution.</t>
  </si>
  <si>
    <t>GENB-36</t>
  </si>
  <si>
    <t>Track and report total time to register</t>
  </si>
  <si>
    <t>The system stores the total time between record creation date and registration of the record.</t>
  </si>
  <si>
    <t>GENB-37</t>
  </si>
  <si>
    <t>Track and report time in problem status</t>
  </si>
  <si>
    <t>The system stores the length of time a record remained in a problem queue before resolution.</t>
  </si>
  <si>
    <t>GENB-38</t>
  </si>
  <si>
    <t>Analyze by user</t>
  </si>
  <si>
    <t>Analysis can be over a specified time for a specific user.</t>
  </si>
  <si>
    <t>GENB-39</t>
  </si>
  <si>
    <t>Analyze by group</t>
  </si>
  <si>
    <t>Analysis can be over a specified time for a group of users by role/profile.</t>
  </si>
  <si>
    <t>GENB-40</t>
  </si>
  <si>
    <t>Analyze by institution</t>
  </si>
  <si>
    <t>Analysis can be over a specified time for an institution.</t>
  </si>
  <si>
    <t>GENB-41</t>
  </si>
  <si>
    <t>Analyze by activity</t>
  </si>
  <si>
    <t>Analysis can be over specified time for a specific activity (for example, death registration).</t>
  </si>
  <si>
    <t>GENB-42</t>
  </si>
  <si>
    <t>Event measures</t>
  </si>
  <si>
    <t xml:space="preserve">The system tracks the volume of work over time by type of event, user and institution. </t>
  </si>
  <si>
    <t>GENB-43</t>
  </si>
  <si>
    <t>Amendment measures</t>
  </si>
  <si>
    <t xml:space="preserve">The system tracks the volume of work over time by each amendment type (adoptions, legitimations, voluntary acknowledgements, etc.), user and institution. </t>
  </si>
  <si>
    <t>GENB-44</t>
  </si>
  <si>
    <t>Jurisdiction access to records</t>
  </si>
  <si>
    <t>Authorized Jurisdiction Central Office users can view and edit any record once it has been started even if it has not yet been completed and submitted for registration.</t>
  </si>
  <si>
    <t>GENB-45</t>
  </si>
  <si>
    <t>Record Transfer</t>
  </si>
  <si>
    <t>The system provides ability to transfer a record from one institution to another.</t>
  </si>
  <si>
    <t>GENB-46</t>
  </si>
  <si>
    <t>Ability to relinquish ownership</t>
  </si>
  <si>
    <t>Owners may relinquish their ownership of a record even if the new owner is not known.</t>
  </si>
  <si>
    <t>GENB-47</t>
  </si>
  <si>
    <t>Relinquished record send notification</t>
  </si>
  <si>
    <t>Relinquished records automatically send a notification to the source medical institution, funeral establishment and the Vital Records Central Office as appropriate.</t>
  </si>
  <si>
    <t>GENB-48</t>
  </si>
  <si>
    <t>Remove ownership information on relinquished records</t>
  </si>
  <si>
    <t>All information in the record that is tied to the ownership of a record by the user who is relinquishing is removed when a record is relinquished.</t>
  </si>
  <si>
    <t>GENB-49</t>
  </si>
  <si>
    <t>History of relinquished records</t>
  </si>
  <si>
    <t>All information about ownership that has been relinquished is maintained in the history and tied to the record being relinquished.</t>
  </si>
  <si>
    <t>GENB-50</t>
  </si>
  <si>
    <t>Relinquished records</t>
  </si>
  <si>
    <t>Any information already entered in the personal information and medical information sections is not removed when a record is relinquished so the new owner can see what has already been entered.</t>
  </si>
  <si>
    <t>Roles, Profiles and Institutional Affiliations</t>
  </si>
  <si>
    <t>GENB-51</t>
  </si>
  <si>
    <t>Check user account on a periodic basis</t>
  </si>
  <si>
    <t>The system forces users to check the information in their user account on a periodic basis to ensure that the information is kept up to date.</t>
  </si>
  <si>
    <t>GENB-52</t>
  </si>
  <si>
    <t>Report on deactivated accounts</t>
  </si>
  <si>
    <t>The Jurisdiction Application Administrator can run reports on deactivated user accounts</t>
  </si>
  <si>
    <t>GENB-53</t>
  </si>
  <si>
    <t>Emergency Mode</t>
  </si>
  <si>
    <t xml:space="preserve">The system provides an emergency management option which allows for an easy way to activate a separate role/profile for designated users for use during times of emergency. </t>
  </si>
  <si>
    <t>GENB-54</t>
  </si>
  <si>
    <t>Jurisdiction controls emergency mode</t>
  </si>
  <si>
    <t>Jurisdiction Central Office has the sole authority to put the system into emergency mode.</t>
  </si>
  <si>
    <t>GENB-55</t>
  </si>
  <si>
    <t>Maintain normal privileges</t>
  </si>
  <si>
    <t>Users can also access their normal role/profile when in emergency mode.</t>
  </si>
  <si>
    <t>GENB-56</t>
  </si>
  <si>
    <t>Return to normal profile</t>
  </si>
  <si>
    <t>An option exists to deactivate but not delete a role/profile assigned to users for emergency use and return users to their normal role/profile.</t>
  </si>
  <si>
    <t>Searching and Matching</t>
  </si>
  <si>
    <t>GENB-57</t>
  </si>
  <si>
    <t>Jurisdiction defined matching criteria</t>
  </si>
  <si>
    <t>Probabilistic matching uses fields and weights that are Jurisdiction defined.</t>
  </si>
  <si>
    <t>GENB-58</t>
  </si>
  <si>
    <t>Threshold for possible match</t>
  </si>
  <si>
    <t>The system contains the ability to define thresholds for what is considered an exact, probable, possible match or non-match when using probabilistic matching.</t>
  </si>
  <si>
    <t>GENB-59</t>
  </si>
  <si>
    <t>Show percent match against criteria</t>
  </si>
  <si>
    <t xml:space="preserve"> The system indicates the degree to which each record is a potential match.</t>
  </si>
  <si>
    <t>GENB-60</t>
  </si>
  <si>
    <t>Most likely match displays first</t>
  </si>
  <si>
    <t>The list of possible matches is in the order of the mostly likely match first.</t>
  </si>
  <si>
    <t>GENB-61</t>
  </si>
  <si>
    <t>Rules on records returned</t>
  </si>
  <si>
    <t>Rules can be configured to define a reasonable result set from a search.</t>
  </si>
  <si>
    <t>GENB-62</t>
  </si>
  <si>
    <t>Notification of duplicate record</t>
  </si>
  <si>
    <t xml:space="preserve">If the search results in a match but the institution doing the search is not authorized to see the record, system notifies the user that a duplicate was found but cannot be displayed.  Current record owner information is provided to the user. </t>
  </si>
  <si>
    <t>GENB-63</t>
  </si>
  <si>
    <t>Data dictionary</t>
  </si>
  <si>
    <t>The System Administrator Guide includes sufficient information about the database to provide an understanding of the relationship between data elements (for example, foreign keys) in order for the Jurisdiction to be confident that reports, imports and extracts are configured properly.</t>
  </si>
  <si>
    <t>GENB-64</t>
  </si>
  <si>
    <t>Screen size</t>
  </si>
  <si>
    <t>Screens are sized to allow convenient viewing and adding of a single record without scrolling, unless a small scroll would eliminate a second page.</t>
  </si>
  <si>
    <t>GENB-65</t>
  </si>
  <si>
    <t>Query anytime</t>
  </si>
  <si>
    <t>The system allows a user to perform additional actions while in the middle of a transaction without disturbing the processing of the transaction. For example, the user can look-up another record or history on the existing record and come back to the same place in the transaction where they were before beginning the additional action.</t>
  </si>
  <si>
    <t>Workstation Technical Setup</t>
  </si>
  <si>
    <t>GENB-66</t>
  </si>
  <si>
    <t>Mobile App</t>
  </si>
  <si>
    <t xml:space="preserve">At a minimum, any mobile application "app" is supported on IOS, Windows mobile and Android. </t>
  </si>
  <si>
    <t>GENB-67</t>
  </si>
  <si>
    <t>Mobile Browser Support</t>
  </si>
  <si>
    <t xml:space="preserve">Web based mobile applications are mobile browser independent. </t>
  </si>
  <si>
    <t>GENB-68</t>
  </si>
  <si>
    <t>Mobile App Security</t>
  </si>
  <si>
    <t>Mobile apps adhere to the same encryption standards as the "desktop" application.</t>
  </si>
  <si>
    <t>GENB-69</t>
  </si>
  <si>
    <t>Consistent across devices</t>
  </si>
  <si>
    <t>The system will behave consistently across all platforms.</t>
  </si>
  <si>
    <t>COTS Score</t>
  </si>
  <si>
    <t>Total Questions</t>
  </si>
  <si>
    <t>Total Possible Score</t>
  </si>
  <si>
    <t>SCORE TOTAL</t>
  </si>
  <si>
    <t>No Answer</t>
  </si>
  <si>
    <t>Total</t>
  </si>
  <si>
    <t>Puerto Rico Score</t>
  </si>
  <si>
    <t>Bonus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</si>
</sst>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name val="Arial Narrow"/>
      <family val="2"/>
    </font>
    <font>
      <sz val="10"/>
      <name val="Arial Narrow"/>
      <family val="2"/>
    </font>
    <font>
      <sz val="10"/>
      <color indexed="8"/>
      <name val="Arial"/>
      <family val="2"/>
    </font>
    <font>
      <b/>
      <sz val="10"/>
      <name val="Arial Narrow"/>
      <family val="2"/>
    </font>
    <font>
      <sz val="10"/>
      <color indexed="8"/>
      <name val="Arial Narrow"/>
      <family val="2"/>
    </font>
    <font>
      <b/>
      <i/>
      <u/>
      <sz val="10"/>
      <name val="Arial Narrow"/>
      <family val="2"/>
    </font>
    <font>
      <sz val="10"/>
      <name val="Arial"/>
      <family val="2"/>
    </font>
    <font>
      <u/>
      <sz val="10"/>
      <name val="Arial Narrow"/>
      <family val="2"/>
    </font>
    <font>
      <b/>
      <sz val="10"/>
      <color indexed="8"/>
      <name val="Arial Narrow"/>
      <family val="2"/>
    </font>
    <font>
      <sz val="8"/>
      <name val="Calibri"/>
      <family val="2"/>
      <scheme val="minor"/>
    </font>
    <font>
      <b/>
      <i/>
      <sz val="10"/>
      <name val="Arial Narrow"/>
      <family val="2"/>
    </font>
    <font>
      <sz val="10"/>
      <color rgb="FF000000"/>
      <name val="Arial"/>
      <family val="2"/>
    </font>
    <font>
      <b/>
      <sz val="11"/>
      <color theme="1"/>
      <name val="Calibri"/>
      <family val="2"/>
      <scheme val="minor"/>
    </font>
    <font>
      <b/>
      <sz val="11"/>
      <color theme="1"/>
      <name val="Arial Narrow"/>
      <family val="2"/>
    </font>
    <font>
      <b/>
      <sz val="11"/>
      <color rgb="FF000000"/>
      <name val="Arial Narrow"/>
      <family val="2"/>
    </font>
    <font>
      <sz val="11"/>
      <color theme="1"/>
      <name val="Calibri"/>
      <family val="2"/>
    </font>
    <font>
      <sz val="11"/>
      <color theme="1"/>
      <name val="Arial Narrow"/>
      <family val="2"/>
    </font>
    <font>
      <b/>
      <sz val="12"/>
      <color theme="0"/>
      <name val="Arial Narrow"/>
      <family val="2"/>
    </font>
    <font>
      <sz val="11"/>
      <color theme="0"/>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FF"/>
        <bgColor indexed="64"/>
      </patternFill>
    </fill>
    <fill>
      <patternFill patternType="solid">
        <fgColor rgb="FFC0C0C0"/>
        <bgColor indexed="64"/>
      </patternFill>
    </fill>
    <fill>
      <patternFill patternType="solid">
        <fgColor rgb="FFFFFFFF"/>
        <bgColor rgb="FF000000"/>
      </patternFill>
    </fill>
    <fill>
      <patternFill patternType="solid">
        <fgColor theme="4"/>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style="thin">
        <color auto="1"/>
      </top>
      <bottom/>
      <diagonal/>
    </border>
    <border>
      <left/>
      <right style="medium">
        <color auto="1"/>
      </right>
      <top style="thin">
        <color auto="1"/>
      </top>
      <bottom/>
      <diagonal/>
    </border>
    <border>
      <left style="medium">
        <color indexed="64"/>
      </left>
      <right/>
      <top/>
      <bottom/>
      <diagonal/>
    </border>
    <border>
      <left/>
      <right style="medium">
        <color indexed="64"/>
      </right>
      <top/>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auto="1"/>
      </left>
      <right style="thin">
        <color auto="1"/>
      </right>
      <top style="thin">
        <color auto="1"/>
      </top>
      <bottom style="thin">
        <color rgb="FF000000"/>
      </bottom>
      <diagonal/>
    </border>
  </borders>
  <cellStyleXfs count="15">
    <xf numFmtId="0" fontId="0"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12" fillId="0" borderId="0"/>
    <xf numFmtId="0" fontId="3" fillId="0" borderId="0"/>
  </cellStyleXfs>
  <cellXfs count="110">
    <xf numFmtId="0" fontId="0" fillId="0" borderId="0" xfId="0"/>
    <xf numFmtId="0" fontId="1" fillId="0" borderId="2" xfId="0" applyFont="1" applyBorder="1" applyAlignment="1">
      <alignment wrapText="1"/>
    </xf>
    <xf numFmtId="0" fontId="1" fillId="0" borderId="3" xfId="0" applyFont="1" applyBorder="1" applyAlignment="1">
      <alignment wrapText="1"/>
    </xf>
    <xf numFmtId="0" fontId="2" fillId="0" borderId="4" xfId="0" applyFont="1" applyBorder="1"/>
    <xf numFmtId="0" fontId="4" fillId="0" borderId="3" xfId="0" applyFont="1" applyBorder="1" applyAlignment="1">
      <alignment horizontal="center" vertical="top" wrapText="1"/>
    </xf>
    <xf numFmtId="0" fontId="4" fillId="0" borderId="5" xfId="0" applyFont="1" applyBorder="1" applyAlignment="1">
      <alignment horizontal="center" vertical="top" wrapText="1"/>
    </xf>
    <xf numFmtId="0" fontId="4" fillId="0" borderId="5" xfId="0" applyFont="1" applyBorder="1" applyAlignment="1">
      <alignment horizontal="center" vertical="center" wrapText="1"/>
    </xf>
    <xf numFmtId="0" fontId="4" fillId="0" borderId="1" xfId="0" applyFont="1" applyBorder="1" applyAlignment="1">
      <alignment horizontal="left" vertical="center" wrapText="1"/>
    </xf>
    <xf numFmtId="0" fontId="6" fillId="2" borderId="2" xfId="0" applyFont="1" applyFill="1" applyBorder="1" applyAlignment="1">
      <alignment vertical="top" wrapText="1"/>
    </xf>
    <xf numFmtId="0" fontId="4" fillId="0" borderId="6" xfId="0" applyFont="1" applyBorder="1" applyAlignment="1">
      <alignment horizontal="center" vertical="top"/>
    </xf>
    <xf numFmtId="0" fontId="4" fillId="0" borderId="2" xfId="3" applyFont="1" applyBorder="1" applyAlignment="1" applyProtection="1">
      <alignment horizontal="center" vertical="center" wrapText="1"/>
      <protection locked="0"/>
    </xf>
    <xf numFmtId="0" fontId="4" fillId="0" borderId="5" xfId="0" applyFont="1" applyBorder="1" applyAlignment="1">
      <alignment horizontal="left" vertical="top" wrapText="1"/>
    </xf>
    <xf numFmtId="0" fontId="2" fillId="0" borderId="5" xfId="0" applyFont="1" applyBorder="1" applyAlignment="1">
      <alignment horizontal="left" vertical="top" wrapText="1"/>
    </xf>
    <xf numFmtId="0" fontId="4" fillId="0" borderId="5" xfId="0" applyFont="1" applyBorder="1" applyAlignment="1">
      <alignment vertical="top" wrapText="1"/>
    </xf>
    <xf numFmtId="0" fontId="2" fillId="0" borderId="5" xfId="0" applyFont="1" applyBorder="1" applyAlignment="1">
      <alignment vertical="top" wrapText="1"/>
    </xf>
    <xf numFmtId="0" fontId="4" fillId="0" borderId="7" xfId="0" applyFont="1" applyBorder="1" applyAlignment="1">
      <alignment vertical="top" wrapText="1"/>
    </xf>
    <xf numFmtId="0" fontId="2" fillId="0" borderId="7" xfId="0" applyFont="1" applyBorder="1" applyAlignment="1">
      <alignment vertical="top" wrapText="1"/>
    </xf>
    <xf numFmtId="0" fontId="4" fillId="0" borderId="5" xfId="0" applyFont="1" applyBorder="1" applyAlignment="1">
      <alignment horizontal="center" vertical="top"/>
    </xf>
    <xf numFmtId="0" fontId="2" fillId="0" borderId="5" xfId="0" applyFont="1" applyBorder="1" applyAlignment="1" applyProtection="1">
      <alignment vertical="top" wrapText="1"/>
      <protection locked="0"/>
    </xf>
    <xf numFmtId="0" fontId="4" fillId="0" borderId="5" xfId="3" applyFont="1" applyBorder="1" applyAlignment="1" applyProtection="1">
      <alignment horizontal="center" vertical="center" wrapText="1"/>
      <protection locked="0"/>
    </xf>
    <xf numFmtId="0" fontId="2" fillId="3" borderId="5" xfId="0" applyFont="1" applyFill="1" applyBorder="1" applyAlignment="1">
      <alignment horizontal="left" vertical="top" wrapText="1"/>
    </xf>
    <xf numFmtId="0" fontId="2" fillId="0" borderId="5" xfId="3" applyFont="1" applyBorder="1" applyAlignment="1" applyProtection="1">
      <alignment vertical="top" wrapText="1"/>
      <protection locked="0"/>
    </xf>
    <xf numFmtId="0" fontId="8" fillId="2" borderId="2" xfId="0" applyFont="1" applyFill="1" applyBorder="1" applyAlignment="1">
      <alignment vertical="top" wrapText="1"/>
    </xf>
    <xf numFmtId="0" fontId="9" fillId="0" borderId="2" xfId="3" applyFont="1" applyBorder="1" applyAlignment="1" applyProtection="1">
      <alignment horizontal="center" vertical="center" wrapText="1"/>
      <protection locked="0"/>
    </xf>
    <xf numFmtId="0" fontId="4" fillId="0" borderId="5" xfId="5" applyFont="1" applyBorder="1" applyAlignment="1">
      <alignment vertical="top" wrapText="1"/>
    </xf>
    <xf numFmtId="0" fontId="9" fillId="0" borderId="5" xfId="3" applyFont="1" applyBorder="1" applyAlignment="1" applyProtection="1">
      <alignment horizontal="center" vertical="center" wrapText="1"/>
      <protection locked="0"/>
    </xf>
    <xf numFmtId="0" fontId="6" fillId="2" borderId="2" xfId="9" applyFont="1" applyFill="1" applyBorder="1" applyAlignment="1">
      <alignment vertical="top" wrapText="1"/>
    </xf>
    <xf numFmtId="0" fontId="8" fillId="2" borderId="2" xfId="9" applyFont="1" applyFill="1" applyBorder="1" applyAlignment="1">
      <alignment vertical="top" wrapText="1"/>
    </xf>
    <xf numFmtId="0" fontId="4" fillId="0" borderId="5" xfId="5" applyFont="1" applyBorder="1" applyAlignment="1">
      <alignment horizontal="center" vertical="top"/>
    </xf>
    <xf numFmtId="0" fontId="2" fillId="0" borderId="5" xfId="5" applyFont="1" applyBorder="1" applyAlignment="1">
      <alignment vertical="top" wrapText="1"/>
    </xf>
    <xf numFmtId="0" fontId="11" fillId="0" borderId="5" xfId="3" applyFont="1" applyBorder="1" applyAlignment="1" applyProtection="1">
      <alignment horizontal="center" wrapText="1"/>
      <protection locked="0"/>
    </xf>
    <xf numFmtId="0" fontId="2" fillId="0" borderId="5" xfId="3" applyFont="1" applyBorder="1" applyAlignment="1">
      <alignment wrapText="1"/>
    </xf>
    <xf numFmtId="0" fontId="4" fillId="0" borderId="5" xfId="3" applyFont="1" applyBorder="1" applyAlignment="1">
      <alignment horizontal="left" wrapText="1"/>
    </xf>
    <xf numFmtId="0" fontId="11" fillId="6" borderId="5" xfId="3" applyFont="1" applyFill="1" applyBorder="1" applyAlignment="1" applyProtection="1">
      <alignment horizontal="center" wrapText="1"/>
      <protection locked="0"/>
    </xf>
    <xf numFmtId="0" fontId="2" fillId="0" borderId="5" xfId="2" applyFont="1" applyBorder="1" applyAlignment="1" applyProtection="1">
      <alignment wrapText="1"/>
      <protection locked="0"/>
    </xf>
    <xf numFmtId="0" fontId="2" fillId="0" borderId="5" xfId="2" applyFont="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8" fillId="0" borderId="0" xfId="0" applyFont="1" applyAlignment="1">
      <alignment vertical="top" wrapText="1"/>
    </xf>
    <xf numFmtId="0" fontId="8" fillId="0" borderId="0" xfId="9" applyFont="1" applyAlignment="1">
      <alignment vertical="top" wrapText="1"/>
    </xf>
    <xf numFmtId="0" fontId="7" fillId="0" borderId="0" xfId="3" applyFont="1" applyAlignment="1">
      <alignment vertical="top" wrapText="1"/>
    </xf>
    <xf numFmtId="0" fontId="0" fillId="0" borderId="12" xfId="0" applyBorder="1"/>
    <xf numFmtId="0" fontId="0" fillId="0" borderId="13" xfId="0" applyBorder="1"/>
    <xf numFmtId="0" fontId="13" fillId="0" borderId="14" xfId="2" applyFont="1" applyBorder="1" applyAlignment="1">
      <alignment vertical="top" wrapText="1"/>
    </xf>
    <xf numFmtId="0" fontId="14" fillId="0" borderId="12" xfId="0" applyFont="1" applyBorder="1"/>
    <xf numFmtId="0" fontId="14" fillId="0" borderId="0" xfId="0" applyFont="1"/>
    <xf numFmtId="0" fontId="14" fillId="0" borderId="15" xfId="0" applyFont="1" applyBorder="1"/>
    <xf numFmtId="0" fontId="0" fillId="0" borderId="16" xfId="0" applyBorder="1"/>
    <xf numFmtId="0" fontId="14" fillId="0" borderId="17" xfId="0" applyFont="1" applyBorder="1"/>
    <xf numFmtId="0" fontId="13" fillId="0" borderId="0" xfId="0" applyFont="1"/>
    <xf numFmtId="0" fontId="15" fillId="0" borderId="0" xfId="2" applyFont="1" applyAlignment="1">
      <alignment vertical="top" wrapText="1"/>
    </xf>
    <xf numFmtId="0" fontId="14"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7" fillId="0" borderId="4" xfId="0" applyFont="1" applyBorder="1" applyAlignment="1">
      <alignment vertical="top"/>
    </xf>
    <xf numFmtId="0" fontId="16" fillId="0" borderId="4" xfId="0" applyFont="1" applyBorder="1" applyAlignment="1">
      <alignment vertical="top"/>
    </xf>
    <xf numFmtId="0" fontId="2" fillId="0" borderId="2" xfId="0" applyFont="1" applyBorder="1"/>
    <xf numFmtId="0" fontId="2" fillId="0" borderId="2" xfId="0" applyFont="1" applyBorder="1" applyAlignment="1">
      <alignment wrapText="1"/>
    </xf>
    <xf numFmtId="0" fontId="0" fillId="0" borderId="0" xfId="0" applyAlignment="1">
      <alignment vertical="top"/>
    </xf>
    <xf numFmtId="0" fontId="19" fillId="7" borderId="2" xfId="0" applyFont="1" applyFill="1" applyBorder="1"/>
    <xf numFmtId="0" fontId="19" fillId="7" borderId="3" xfId="0" applyFont="1" applyFill="1" applyBorder="1"/>
    <xf numFmtId="0" fontId="4" fillId="0" borderId="3" xfId="0" applyFont="1" applyBorder="1" applyAlignment="1">
      <alignment horizontal="center" vertical="center" wrapText="1"/>
    </xf>
    <xf numFmtId="0" fontId="9" fillId="0" borderId="5" xfId="0" applyFont="1" applyBorder="1" applyAlignment="1">
      <alignment horizontal="left" vertical="top" wrapText="1"/>
    </xf>
    <xf numFmtId="0" fontId="5" fillId="0" borderId="5" xfId="0" applyFont="1" applyBorder="1" applyAlignment="1">
      <alignment horizontal="left" vertical="top" wrapText="1"/>
    </xf>
    <xf numFmtId="0" fontId="2" fillId="0" borderId="5" xfId="0" applyFont="1" applyBorder="1" applyAlignment="1">
      <alignment vertical="center" wrapText="1"/>
    </xf>
    <xf numFmtId="0" fontId="2" fillId="3" borderId="5" xfId="5" applyFont="1" applyFill="1" applyBorder="1" applyAlignment="1">
      <alignment vertical="top" wrapText="1"/>
    </xf>
    <xf numFmtId="0" fontId="4" fillId="0" borderId="5" xfId="2" applyFont="1" applyBorder="1" applyAlignment="1">
      <alignment horizontal="left"/>
    </xf>
    <xf numFmtId="0" fontId="4" fillId="0" borderId="5" xfId="2" applyFont="1" applyBorder="1" applyAlignment="1">
      <alignment horizontal="left" wrapText="1"/>
    </xf>
    <xf numFmtId="0" fontId="2" fillId="0" borderId="5" xfId="2" applyFont="1" applyBorder="1" applyAlignment="1">
      <alignment horizontal="left" wrapText="1"/>
    </xf>
    <xf numFmtId="0" fontId="2" fillId="0" borderId="5" xfId="2" applyFont="1" applyBorder="1" applyAlignment="1">
      <alignment wrapText="1"/>
    </xf>
    <xf numFmtId="0" fontId="2" fillId="2" borderId="2" xfId="9" applyFont="1" applyFill="1" applyBorder="1" applyAlignment="1">
      <alignment vertical="top" wrapText="1"/>
    </xf>
    <xf numFmtId="0" fontId="4" fillId="0" borderId="5" xfId="5" applyFont="1" applyBorder="1" applyAlignment="1">
      <alignment horizontal="left" vertical="top" wrapText="1"/>
    </xf>
    <xf numFmtId="0" fontId="2" fillId="0" borderId="5" xfId="5" applyFont="1" applyBorder="1" applyAlignment="1">
      <alignment horizontal="left" vertical="top" wrapText="1"/>
    </xf>
    <xf numFmtId="0" fontId="18" fillId="7" borderId="2" xfId="0" applyFont="1" applyFill="1" applyBorder="1" applyAlignment="1">
      <alignment wrapText="1"/>
    </xf>
    <xf numFmtId="0" fontId="18" fillId="7" borderId="3" xfId="0" applyFont="1" applyFill="1" applyBorder="1" applyAlignment="1">
      <alignment wrapText="1"/>
    </xf>
    <xf numFmtId="0" fontId="4" fillId="0" borderId="18" xfId="0" applyFont="1" applyBorder="1" applyAlignment="1">
      <alignment horizontal="center" vertical="top"/>
    </xf>
    <xf numFmtId="0" fontId="6" fillId="2" borderId="2" xfId="0" applyFont="1" applyFill="1" applyBorder="1" applyAlignment="1" applyProtection="1">
      <alignment vertical="top" wrapText="1"/>
      <protection locked="0"/>
    </xf>
    <xf numFmtId="0" fontId="8" fillId="2" borderId="2" xfId="0" applyFont="1" applyFill="1" applyBorder="1" applyAlignment="1" applyProtection="1">
      <alignment vertical="top" wrapText="1"/>
      <protection locked="0"/>
    </xf>
    <xf numFmtId="0" fontId="4" fillId="0" borderId="5" xfId="0" applyFont="1" applyBorder="1" applyAlignment="1" applyProtection="1">
      <alignment horizontal="center" vertical="top"/>
      <protection locked="0"/>
    </xf>
    <xf numFmtId="0" fontId="2" fillId="0" borderId="5" xfId="0" applyFont="1" applyBorder="1" applyAlignment="1" applyProtection="1">
      <alignment horizontal="left" vertical="top" wrapText="1"/>
      <protection locked="0"/>
    </xf>
    <xf numFmtId="0" fontId="4" fillId="0" borderId="5" xfId="0" applyFont="1" applyBorder="1" applyAlignment="1" applyProtection="1">
      <alignment vertical="top" wrapText="1"/>
      <protection locked="0"/>
    </xf>
    <xf numFmtId="0" fontId="4" fillId="0" borderId="5" xfId="5" applyFont="1" applyBorder="1" applyAlignment="1" applyProtection="1">
      <alignment horizontal="center" vertical="top"/>
      <protection locked="0"/>
    </xf>
    <xf numFmtId="0" fontId="4" fillId="0" borderId="0" xfId="0" applyFont="1" applyAlignment="1" applyProtection="1">
      <alignment horizontal="center" vertical="center" wrapText="1"/>
      <protection locked="0"/>
    </xf>
    <xf numFmtId="0" fontId="4" fillId="0" borderId="7" xfId="0" applyFont="1" applyBorder="1" applyAlignment="1" applyProtection="1">
      <alignment vertical="top" wrapText="1"/>
      <protection locked="0"/>
    </xf>
    <xf numFmtId="0" fontId="4" fillId="0" borderId="5" xfId="2" applyFont="1" applyBorder="1" applyAlignment="1" applyProtection="1">
      <alignment horizontal="left" vertical="top" wrapText="1"/>
      <protection locked="0"/>
    </xf>
    <xf numFmtId="0" fontId="4" fillId="0" borderId="5" xfId="3" applyFont="1" applyBorder="1" applyAlignment="1" applyProtection="1">
      <alignment horizontal="left" vertical="top" wrapText="1"/>
      <protection locked="0"/>
    </xf>
    <xf numFmtId="0" fontId="2" fillId="0" borderId="5" xfId="3" applyFont="1" applyBorder="1" applyAlignment="1" applyProtection="1">
      <alignment horizontal="left" vertical="top" wrapText="1"/>
      <protection locked="0"/>
    </xf>
    <xf numFmtId="0" fontId="9" fillId="0" borderId="5" xfId="3" applyFont="1" applyBorder="1" applyAlignment="1" applyProtection="1">
      <alignment horizontal="left" vertical="top" wrapText="1"/>
      <protection locked="0"/>
    </xf>
    <xf numFmtId="0" fontId="5" fillId="0" borderId="5" xfId="3" applyFont="1" applyBorder="1" applyAlignment="1" applyProtection="1">
      <alignment horizontal="left" vertical="top" wrapText="1"/>
      <protection locked="0"/>
    </xf>
    <xf numFmtId="0" fontId="4" fillId="4" borderId="5" xfId="0" applyFont="1" applyFill="1" applyBorder="1" applyAlignment="1" applyProtection="1">
      <alignment vertical="top" wrapText="1"/>
      <protection locked="0"/>
    </xf>
    <xf numFmtId="0" fontId="8" fillId="0" borderId="5" xfId="0" applyFont="1" applyBorder="1" applyAlignment="1" applyProtection="1">
      <alignment vertical="top" wrapText="1"/>
      <protection locked="0"/>
    </xf>
    <xf numFmtId="0" fontId="2" fillId="0" borderId="5" xfId="7" applyFont="1" applyBorder="1" applyAlignment="1" applyProtection="1">
      <alignment horizontal="left" vertical="top" wrapText="1"/>
      <protection locked="0"/>
    </xf>
    <xf numFmtId="0" fontId="2" fillId="0" borderId="5" xfId="2" applyFont="1" applyBorder="1" applyAlignment="1" applyProtection="1">
      <alignment horizontal="left" vertical="top" wrapText="1"/>
      <protection locked="0"/>
    </xf>
    <xf numFmtId="0" fontId="0" fillId="0" borderId="5" xfId="0" applyBorder="1" applyAlignment="1" applyProtection="1">
      <alignment horizontal="left" vertical="top"/>
      <protection locked="0"/>
    </xf>
    <xf numFmtId="0" fontId="2" fillId="3" borderId="5" xfId="0" applyFont="1" applyFill="1" applyBorder="1" applyAlignment="1" applyProtection="1">
      <alignment horizontal="left" vertical="top" wrapText="1"/>
      <protection locked="0"/>
    </xf>
    <xf numFmtId="0" fontId="2" fillId="0" borderId="5" xfId="8" applyFont="1" applyBorder="1" applyAlignment="1" applyProtection="1">
      <alignment horizontal="left" vertical="top" wrapText="1"/>
      <protection locked="0"/>
    </xf>
    <xf numFmtId="0" fontId="2" fillId="0" borderId="5" xfId="11"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11" fillId="0" borderId="2" xfId="2" applyFont="1" applyBorder="1" applyAlignment="1">
      <alignment horizontal="center"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9" applyFont="1" applyFill="1" applyBorder="1" applyAlignment="1">
      <alignment horizontal="left" vertical="top" wrapText="1"/>
    </xf>
    <xf numFmtId="0" fontId="6" fillId="5" borderId="2" xfId="0" applyFont="1" applyFill="1" applyBorder="1" applyAlignment="1">
      <alignment horizontal="left" vertical="top"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8" fillId="7" borderId="1" xfId="0" applyFont="1" applyFill="1" applyBorder="1" applyAlignment="1">
      <alignment horizontal="left" wrapText="1"/>
    </xf>
    <xf numFmtId="0" fontId="18" fillId="7" borderId="2" xfId="0" applyFont="1" applyFill="1" applyBorder="1" applyAlignment="1">
      <alignment horizontal="left" wrapText="1"/>
    </xf>
  </cellXfs>
  <cellStyles count="15">
    <cellStyle name="Normal" xfId="0" builtinId="0"/>
    <cellStyle name="Normal 12 2" xfId="4" xr:uid="{D58DA569-CF5F-4394-86D8-0BFC85870856}"/>
    <cellStyle name="Normal 13" xfId="11" xr:uid="{DBF0D1AF-F25F-4661-8F41-304784A68723}"/>
    <cellStyle name="Normal 16" xfId="1" xr:uid="{BE0D1008-D989-46A6-BDA9-7B548468D19A}"/>
    <cellStyle name="Normal 17 2" xfId="10" xr:uid="{CEF1BD50-8990-4987-9282-5B67E15D3776}"/>
    <cellStyle name="Normal 18 3" xfId="9" xr:uid="{2E9AF5B5-8758-44E2-9B02-DFEB7740F4D9}"/>
    <cellStyle name="Normal 2" xfId="14" xr:uid="{14291924-CB85-42D3-BE73-5FF6D66A903A}"/>
    <cellStyle name="Normal 20" xfId="5" xr:uid="{7E6356F1-D5B6-410D-9E5B-82C489E8B2EF}"/>
    <cellStyle name="Normal 21" xfId="6" xr:uid="{FF53207F-76FE-4C70-A686-E2858474EA36}"/>
    <cellStyle name="Normal 22" xfId="7" xr:uid="{868BD432-40CC-4F61-866A-C72BAD5C388A}"/>
    <cellStyle name="Normal 3" xfId="3" xr:uid="{6460FD40-EAE0-431A-A951-D1829F763F59}"/>
    <cellStyle name="Normal 4" xfId="8" xr:uid="{AF1F89FE-F333-4ED3-9F87-99A93FBA1839}"/>
    <cellStyle name="Normal 47" xfId="2" xr:uid="{D7D90291-E53C-452E-BC55-65A007FEE154}"/>
    <cellStyle name="Normal 8" xfId="13" xr:uid="{5ECE6553-8C10-4808-8AFF-3BD37E29EEB5}"/>
    <cellStyle name="Normal 8 2" xfId="12" xr:uid="{5542DD61-7216-41E0-B606-D67927644123}"/>
  </cellStyles>
  <dxfs count="0"/>
  <tableStyles count="0" defaultTableStyle="TableStyleMedium2" defaultPivotStyle="PivotStyleLight16"/>
  <colors>
    <mruColors>
      <color rgb="FFC0C0C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tlook.office.com/Users/Nic/AppData/Local/Microsoft/Windows/INetCache/Content.Outlook/NSK7M3KW/Master%20Business%20Requirements%20V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utlook.office.com/Users/diane%20rubio/Desktop/Indiana/Old%20Amendments%20Adoptions%20and%20Putative%20Fath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utlook.office.com/Users/diane%20rubio/Desktop/Indiana/Ammendments%20and%20Corrections/Amendments%20and%20Corrections%20v4.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nne%20R\AppData\Local\Microsoft\Windows\INetCache\Content.Outlook\K2KRIMJ6\Master%20Business%20Requirements%20V5.2.xlsx" TargetMode="External"/><Relationship Id="rId1" Type="http://schemas.openxmlformats.org/officeDocument/2006/relationships/externalLinkPath" Target="https://outlook.office.com/Users/Anne%20R/AppData/Local/Microsoft/Windows/INetCache/Content.Outlook/K2KRIMJ6/Master%20Business%20Requirements%20V5.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utlook.office.com/Users/diane%20rubio/Desktop/Indiana/New%20User%20Set%20up/New%20User%20Setup%20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 val="ESRI_MAPINFO_SHEET"/>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List Info"/>
      <sheetName val="New User Setup"/>
      <sheetName val="ESRI_MAPINFO_SHEET"/>
    </sheetNames>
    <sheetDataSet>
      <sheetData sheetId="0"/>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14EF-5B9F-4DA6-8E10-3EDDD490BD6D}">
  <dimension ref="A1:H23"/>
  <sheetViews>
    <sheetView workbookViewId="0">
      <selection activeCell="F14" sqref="F14"/>
    </sheetView>
  </sheetViews>
  <sheetFormatPr defaultRowHeight="14.5" x14ac:dyDescent="0.35"/>
  <cols>
    <col min="1" max="1" width="27.08984375" customWidth="1"/>
    <col min="2" max="2" width="21.90625" customWidth="1"/>
    <col min="4" max="4" width="32.08984375" customWidth="1"/>
    <col min="5" max="5" width="21.90625" customWidth="1"/>
    <col min="7" max="7" width="30.453125" customWidth="1"/>
    <col min="8" max="8" width="21.90625" customWidth="1"/>
  </cols>
  <sheetData>
    <row r="1" spans="1:8" x14ac:dyDescent="0.35">
      <c r="A1" s="97" t="s">
        <v>0</v>
      </c>
      <c r="B1" s="98"/>
      <c r="D1" s="99" t="s">
        <v>1</v>
      </c>
      <c r="E1" s="100"/>
      <c r="G1" s="99" t="s">
        <v>2</v>
      </c>
      <c r="H1" s="100"/>
    </row>
    <row r="2" spans="1:8" x14ac:dyDescent="0.35">
      <c r="A2" s="40" t="s">
        <v>3</v>
      </c>
      <c r="B2" s="41">
        <f>General!F214</f>
        <v>0</v>
      </c>
      <c r="D2" s="40" t="s">
        <v>3</v>
      </c>
      <c r="E2" s="41">
        <f>General!F226</f>
        <v>51</v>
      </c>
      <c r="G2" s="40" t="s">
        <v>3</v>
      </c>
      <c r="H2" s="41">
        <f>General!F239</f>
        <v>69</v>
      </c>
    </row>
    <row r="3" spans="1:8" x14ac:dyDescent="0.35">
      <c r="A3" s="40" t="s">
        <v>4</v>
      </c>
      <c r="B3" s="41">
        <f>General!F215</f>
        <v>0</v>
      </c>
      <c r="D3" s="40" t="s">
        <v>4</v>
      </c>
      <c r="E3" s="41">
        <f>General!F227</f>
        <v>255</v>
      </c>
      <c r="G3" s="40" t="s">
        <v>4</v>
      </c>
      <c r="H3" s="41">
        <f>General!F240</f>
        <v>207</v>
      </c>
    </row>
    <row r="4" spans="1:8" x14ac:dyDescent="0.35">
      <c r="A4" s="40" t="s">
        <v>5</v>
      </c>
      <c r="B4" s="41">
        <f>General!F216</f>
        <v>0</v>
      </c>
      <c r="D4" s="40" t="s">
        <v>5</v>
      </c>
      <c r="E4" s="41" t="e">
        <f>General!F228</f>
        <v>#REF!</v>
      </c>
      <c r="G4" s="40" t="s">
        <v>5</v>
      </c>
      <c r="H4" s="41">
        <f>General!F241</f>
        <v>0</v>
      </c>
    </row>
    <row r="5" spans="1:8" x14ac:dyDescent="0.35">
      <c r="A5" s="40"/>
      <c r="B5" s="41"/>
      <c r="D5" s="40"/>
      <c r="E5" s="41"/>
      <c r="G5" s="40"/>
      <c r="H5" s="41"/>
    </row>
    <row r="6" spans="1:8" x14ac:dyDescent="0.35">
      <c r="A6" s="42"/>
      <c r="B6" s="41"/>
      <c r="D6" s="43" t="s">
        <v>6</v>
      </c>
      <c r="E6" s="41">
        <f>General!F230</f>
        <v>0</v>
      </c>
      <c r="G6" s="43" t="s">
        <v>6</v>
      </c>
      <c r="H6" s="41">
        <f>General!F243</f>
        <v>0</v>
      </c>
    </row>
    <row r="7" spans="1:8" x14ac:dyDescent="0.35">
      <c r="A7" s="44" t="s">
        <v>7</v>
      </c>
      <c r="B7" s="41">
        <f>General!F218</f>
        <v>0</v>
      </c>
      <c r="D7" s="43" t="s">
        <v>7</v>
      </c>
      <c r="E7" s="41">
        <f>General!F231</f>
        <v>0</v>
      </c>
      <c r="G7" s="43" t="s">
        <v>7</v>
      </c>
      <c r="H7" s="41">
        <f>General!F244</f>
        <v>0</v>
      </c>
    </row>
    <row r="8" spans="1:8" x14ac:dyDescent="0.35">
      <c r="A8" s="44" t="s">
        <v>8</v>
      </c>
      <c r="B8" s="41">
        <f>General!F219</f>
        <v>0</v>
      </c>
      <c r="D8" s="43" t="s">
        <v>8</v>
      </c>
      <c r="E8" s="41">
        <f>General!F232</f>
        <v>0</v>
      </c>
      <c r="G8" s="43" t="s">
        <v>8</v>
      </c>
      <c r="H8" s="41">
        <f>General!F245</f>
        <v>0</v>
      </c>
    </row>
    <row r="9" spans="1:8" x14ac:dyDescent="0.35">
      <c r="A9" s="44" t="s">
        <v>9</v>
      </c>
      <c r="B9" s="41">
        <f>General!F220</f>
        <v>0</v>
      </c>
      <c r="D9" s="43" t="s">
        <v>9</v>
      </c>
      <c r="E9" s="41">
        <f>General!F233</f>
        <v>0</v>
      </c>
      <c r="G9" s="43" t="s">
        <v>9</v>
      </c>
      <c r="H9" s="41">
        <f>General!F246</f>
        <v>0</v>
      </c>
    </row>
    <row r="10" spans="1:8" ht="15" thickBot="1" x14ac:dyDescent="0.4">
      <c r="A10" s="45" t="s">
        <v>10</v>
      </c>
      <c r="B10" s="46">
        <f>General!F221</f>
        <v>47</v>
      </c>
      <c r="D10" s="47" t="s">
        <v>10</v>
      </c>
      <c r="E10" s="46">
        <f>General!F234</f>
        <v>51</v>
      </c>
      <c r="G10" s="47" t="s">
        <v>10</v>
      </c>
      <c r="H10" s="46">
        <f>General!F247</f>
        <v>69</v>
      </c>
    </row>
    <row r="13" spans="1:8" x14ac:dyDescent="0.35">
      <c r="A13" s="48" t="s">
        <v>11</v>
      </c>
    </row>
    <row r="14" spans="1:8" x14ac:dyDescent="0.35">
      <c r="A14" s="48"/>
    </row>
    <row r="15" spans="1:8" x14ac:dyDescent="0.35">
      <c r="A15" s="49" t="s">
        <v>12</v>
      </c>
    </row>
    <row r="16" spans="1:8" x14ac:dyDescent="0.35">
      <c r="A16" s="49" t="s">
        <v>13</v>
      </c>
    </row>
    <row r="17" spans="1:1" x14ac:dyDescent="0.35">
      <c r="A17" s="49" t="s">
        <v>14</v>
      </c>
    </row>
    <row r="18" spans="1:1" x14ac:dyDescent="0.35">
      <c r="A18" s="49" t="s">
        <v>15</v>
      </c>
    </row>
    <row r="21" spans="1:1" x14ac:dyDescent="0.35">
      <c r="A21" s="49" t="s">
        <v>13</v>
      </c>
    </row>
    <row r="22" spans="1:1" x14ac:dyDescent="0.35">
      <c r="A22" s="49" t="s">
        <v>14</v>
      </c>
    </row>
    <row r="23" spans="1:1" x14ac:dyDescent="0.35">
      <c r="A23" s="49" t="s">
        <v>15</v>
      </c>
    </row>
  </sheetData>
  <sheetProtection algorithmName="SHA-512" hashValue="7K7xTaPiRXSwMXdDuyfyWrJXBdvc9lepd0tqWjgcQBht5wOdC9Es8fLGM+xDNDBuGCUS2JxfEUQSSZdzkkTH7Q==" saltValue="16KENm5lRu/po5kiagAXAw==" spinCount="100000" sheet="1" objects="1" scenarios="1"/>
  <mergeCells count="3">
    <mergeCell ref="A1:B1"/>
    <mergeCell ref="D1:E1"/>
    <mergeCell ref="G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02AC-40B4-472C-A958-5270545D2063}">
  <dimension ref="A1:A16"/>
  <sheetViews>
    <sheetView topLeftCell="A3" workbookViewId="0">
      <selection activeCell="A29" sqref="A29"/>
    </sheetView>
  </sheetViews>
  <sheetFormatPr defaultRowHeight="15" customHeight="1" x14ac:dyDescent="0.35"/>
  <cols>
    <col min="1" max="1" width="48.6328125" customWidth="1"/>
  </cols>
  <sheetData>
    <row r="1" spans="1:1" ht="15" customHeight="1" x14ac:dyDescent="0.35">
      <c r="A1" s="48" t="s">
        <v>16</v>
      </c>
    </row>
    <row r="2" spans="1:1" ht="15" customHeight="1" x14ac:dyDescent="0.35">
      <c r="A2" t="s">
        <v>17</v>
      </c>
    </row>
    <row r="3" spans="1:1" ht="15" customHeight="1" x14ac:dyDescent="0.35">
      <c r="A3" t="s">
        <v>18</v>
      </c>
    </row>
    <row r="4" spans="1:1" ht="15" customHeight="1" x14ac:dyDescent="0.35">
      <c r="A4" t="s">
        <v>19</v>
      </c>
    </row>
    <row r="6" spans="1:1" ht="15" customHeight="1" x14ac:dyDescent="0.35">
      <c r="A6" s="48" t="s">
        <v>20</v>
      </c>
    </row>
    <row r="7" spans="1:1" ht="15" customHeight="1" x14ac:dyDescent="0.35">
      <c r="A7" t="s">
        <v>21</v>
      </c>
    </row>
    <row r="8" spans="1:1" ht="15" customHeight="1" x14ac:dyDescent="0.35">
      <c r="A8" t="s">
        <v>22</v>
      </c>
    </row>
    <row r="9" spans="1:1" ht="15" customHeight="1" x14ac:dyDescent="0.35">
      <c r="A9" t="s">
        <v>23</v>
      </c>
    </row>
    <row r="10" spans="1:1" ht="15" customHeight="1" x14ac:dyDescent="0.35">
      <c r="A10" t="s">
        <v>24</v>
      </c>
    </row>
    <row r="12" spans="1:1" ht="15" customHeight="1" x14ac:dyDescent="0.35">
      <c r="A12" s="48" t="s">
        <v>25</v>
      </c>
    </row>
    <row r="13" spans="1:1" ht="15" customHeight="1" x14ac:dyDescent="0.35">
      <c r="A13" t="s">
        <v>26</v>
      </c>
    </row>
    <row r="14" spans="1:1" ht="15" customHeight="1" x14ac:dyDescent="0.35">
      <c r="A14" t="s">
        <v>27</v>
      </c>
    </row>
    <row r="15" spans="1:1" ht="15" customHeight="1" x14ac:dyDescent="0.35">
      <c r="A15" t="s">
        <v>28</v>
      </c>
    </row>
    <row r="16" spans="1:1" ht="15" customHeight="1" x14ac:dyDescent="0.35">
      <c r="A16" t="s">
        <v>29</v>
      </c>
    </row>
  </sheetData>
  <sheetProtection algorithmName="SHA-512" hashValue="514Lfz/kYMMGFyoLCsGqCgLAM7632HpmRiCzh5ALI6SXIVkc2L90f672ABWrGbV/uZZxHqw+YKCE+arsFHKmuw==" saltValue="r1xchWE1NfW/TOwxhQFRP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7C58-8521-4E87-B701-F392FEAE46EF}">
  <dimension ref="A1:G249"/>
  <sheetViews>
    <sheetView tabSelected="1" zoomScaleNormal="100" workbookViewId="0">
      <selection activeCell="B7" sqref="B7"/>
    </sheetView>
  </sheetViews>
  <sheetFormatPr defaultRowHeight="14.5" x14ac:dyDescent="0.35"/>
  <cols>
    <col min="1" max="1" width="8.54296875" style="57" customWidth="1"/>
    <col min="2" max="2" width="30.90625" style="57" customWidth="1"/>
    <col min="3" max="3" width="55.90625" style="57" customWidth="1"/>
    <col min="4" max="4" width="25.08984375" customWidth="1"/>
    <col min="5" max="5" width="36" style="57" customWidth="1"/>
    <col min="6" max="6" width="15.90625" hidden="1" customWidth="1"/>
    <col min="7" max="7" width="18.08984375" hidden="1" customWidth="1"/>
  </cols>
  <sheetData>
    <row r="1" spans="1:7" ht="15.5" x14ac:dyDescent="0.35">
      <c r="A1" s="106" t="s">
        <v>30</v>
      </c>
      <c r="B1" s="107"/>
      <c r="C1" s="107"/>
      <c r="D1" s="1"/>
      <c r="E1" s="2"/>
    </row>
    <row r="2" spans="1:7" x14ac:dyDescent="0.35">
      <c r="A2" s="55"/>
      <c r="B2" s="55"/>
      <c r="C2" s="55"/>
      <c r="D2" s="56"/>
      <c r="E2" s="55"/>
    </row>
    <row r="3" spans="1:7" x14ac:dyDescent="0.35">
      <c r="A3" s="6" t="s">
        <v>31</v>
      </c>
      <c r="B3" s="6" t="s">
        <v>32</v>
      </c>
      <c r="C3" s="6" t="s">
        <v>33</v>
      </c>
      <c r="D3" s="6" t="s">
        <v>34</v>
      </c>
      <c r="E3" s="6" t="s">
        <v>35</v>
      </c>
    </row>
    <row r="4" spans="1:7" x14ac:dyDescent="0.35">
      <c r="A4" s="77"/>
      <c r="B4" s="79"/>
      <c r="C4" s="18"/>
      <c r="D4" s="10"/>
      <c r="E4" s="18"/>
      <c r="F4" s="39">
        <f t="shared" ref="F4:F9" si="0">(IF(D4="IN - Included by UAT (no cost)",0,IF(D4="IC - Included by UAT (with cost)",-2,IF(D4="N- Cannot Meet",-5,))))</f>
        <v>0</v>
      </c>
      <c r="G4" s="39" t="str">
        <f t="shared" ref="G4:G9" si="1">IF(D4="IN - Included by UAT (no cost)","IN",IF(D4="IC - included by UAT (with cost)","IC",IF(D4="N- Cannot Meet","N",IF(D4=$G$1,"No Answer"))))</f>
        <v>No Answer</v>
      </c>
    </row>
    <row r="5" spans="1:7" x14ac:dyDescent="0.35">
      <c r="A5" s="77"/>
      <c r="B5" s="79"/>
      <c r="C5" s="18"/>
      <c r="D5" s="10"/>
      <c r="E5" s="18"/>
      <c r="F5" s="39">
        <f t="shared" si="0"/>
        <v>0</v>
      </c>
      <c r="G5" s="39" t="str">
        <f t="shared" si="1"/>
        <v>No Answer</v>
      </c>
    </row>
    <row r="6" spans="1:7" x14ac:dyDescent="0.35">
      <c r="A6" s="77"/>
      <c r="B6" s="79"/>
      <c r="C6" s="18"/>
      <c r="D6" s="10"/>
      <c r="E6" s="18"/>
      <c r="F6" s="39">
        <f t="shared" si="0"/>
        <v>0</v>
      </c>
      <c r="G6" s="39" t="str">
        <f t="shared" si="1"/>
        <v>No Answer</v>
      </c>
    </row>
    <row r="7" spans="1:7" x14ac:dyDescent="0.35">
      <c r="A7" s="77"/>
      <c r="B7" s="79"/>
      <c r="C7" s="18"/>
      <c r="D7" s="10"/>
      <c r="E7" s="18"/>
      <c r="F7" s="39">
        <f t="shared" si="0"/>
        <v>0</v>
      </c>
      <c r="G7" s="39" t="str">
        <f t="shared" si="1"/>
        <v>No Answer</v>
      </c>
    </row>
    <row r="8" spans="1:7" x14ac:dyDescent="0.35">
      <c r="A8" s="77"/>
      <c r="B8" s="79"/>
      <c r="C8" s="18"/>
      <c r="D8" s="10"/>
      <c r="E8" s="18"/>
      <c r="F8" s="39">
        <f t="shared" si="0"/>
        <v>0</v>
      </c>
      <c r="G8" s="39" t="str">
        <f t="shared" si="1"/>
        <v>No Answer</v>
      </c>
    </row>
    <row r="9" spans="1:7" x14ac:dyDescent="0.35">
      <c r="A9" s="77"/>
      <c r="B9" s="83"/>
      <c r="C9" s="35"/>
      <c r="D9" s="30"/>
      <c r="E9" s="35"/>
      <c r="F9" s="39">
        <f t="shared" si="0"/>
        <v>0</v>
      </c>
      <c r="G9" s="39" t="str">
        <f t="shared" si="1"/>
        <v>No Answer</v>
      </c>
    </row>
    <row r="10" spans="1:7" x14ac:dyDescent="0.35">
      <c r="A10" s="77"/>
      <c r="B10" s="79"/>
      <c r="C10" s="18"/>
      <c r="D10" s="23"/>
      <c r="E10" s="18"/>
      <c r="F10" s="39">
        <f t="shared" ref="F10:F14" si="2">(IF(D10="IN - Included by UAT (no cost)",0,IF(D10="IC - Included by UAT (with cost)",-2,IF(D10="N- Cannot Meet",-5,))))</f>
        <v>0</v>
      </c>
      <c r="G10" s="39" t="str">
        <f t="shared" ref="G10:G14" si="3">IF(D10="IN - Included by UAT (no cost)","IN",IF(D10="IC - included by UAT (with cost)","IC",IF(D10="N- Cannot Meet","N",IF(D10=$G$1,"No Answer"))))</f>
        <v>No Answer</v>
      </c>
    </row>
    <row r="11" spans="1:7" x14ac:dyDescent="0.35">
      <c r="A11" s="77"/>
      <c r="B11" s="79"/>
      <c r="C11" s="18"/>
      <c r="D11" s="23"/>
      <c r="E11" s="18"/>
      <c r="F11" s="39">
        <f t="shared" si="2"/>
        <v>0</v>
      </c>
      <c r="G11" s="39" t="str">
        <f t="shared" si="3"/>
        <v>No Answer</v>
      </c>
    </row>
    <row r="12" spans="1:7" x14ac:dyDescent="0.35">
      <c r="A12" s="77"/>
      <c r="B12" s="79"/>
      <c r="C12" s="18"/>
      <c r="D12" s="23"/>
      <c r="E12" s="18"/>
      <c r="F12" s="39">
        <f t="shared" si="2"/>
        <v>0</v>
      </c>
      <c r="G12" s="39" t="str">
        <f t="shared" si="3"/>
        <v>No Answer</v>
      </c>
    </row>
    <row r="13" spans="1:7" x14ac:dyDescent="0.35">
      <c r="A13" s="77"/>
      <c r="B13" s="79"/>
      <c r="C13" s="18"/>
      <c r="D13" s="23"/>
      <c r="E13" s="89"/>
      <c r="F13" s="39">
        <f t="shared" si="2"/>
        <v>0</v>
      </c>
      <c r="G13" s="39" t="str">
        <f t="shared" si="3"/>
        <v>No Answer</v>
      </c>
    </row>
    <row r="14" spans="1:7" x14ac:dyDescent="0.35">
      <c r="A14" s="77"/>
      <c r="B14" s="79"/>
      <c r="C14" s="18"/>
      <c r="D14" s="23"/>
      <c r="E14" s="18"/>
      <c r="F14" s="39">
        <f t="shared" si="2"/>
        <v>0</v>
      </c>
      <c r="G14" s="39" t="str">
        <f t="shared" si="3"/>
        <v>No Answer</v>
      </c>
    </row>
    <row r="15" spans="1:7" x14ac:dyDescent="0.35">
      <c r="A15" s="77"/>
      <c r="B15" s="79"/>
      <c r="C15" s="18"/>
      <c r="D15" s="10"/>
      <c r="E15" s="18"/>
      <c r="F15" s="39">
        <f t="shared" ref="F15:F31" si="4">(IF(D15="IN - Included by UAT (no cost)",0,IF(D15="IC - Included by UAT (with cost)",-2,IF(D15="N- Cannot Meet",-5,))))</f>
        <v>0</v>
      </c>
      <c r="G15" s="39" t="str">
        <f t="shared" ref="G15:G31" si="5">IF(D15="IN - Included by UAT (no cost)","IN",IF(D15="IC - included by UAT (with cost)","IC",IF(D15="N- Cannot Meet","N",IF(D15=$G$1,"No Answer"))))</f>
        <v>No Answer</v>
      </c>
    </row>
    <row r="16" spans="1:7" x14ac:dyDescent="0.35">
      <c r="A16" s="77"/>
      <c r="B16" s="79"/>
      <c r="C16" s="18"/>
      <c r="D16" s="23"/>
      <c r="E16" s="18"/>
      <c r="F16" s="39">
        <f t="shared" si="4"/>
        <v>0</v>
      </c>
      <c r="G16" s="39" t="str">
        <f t="shared" si="5"/>
        <v>No Answer</v>
      </c>
    </row>
    <row r="17" spans="1:7" x14ac:dyDescent="0.35">
      <c r="A17" s="77"/>
      <c r="B17" s="79"/>
      <c r="C17" s="18"/>
      <c r="D17" s="23"/>
      <c r="E17" s="18"/>
      <c r="F17" s="39">
        <f t="shared" si="4"/>
        <v>0</v>
      </c>
      <c r="G17" s="39" t="str">
        <f t="shared" si="5"/>
        <v>No Answer</v>
      </c>
    </row>
    <row r="18" spans="1:7" x14ac:dyDescent="0.35">
      <c r="A18" s="77"/>
      <c r="B18" s="79"/>
      <c r="C18" s="18"/>
      <c r="D18" s="23"/>
      <c r="E18" s="18"/>
      <c r="F18" s="39">
        <f t="shared" si="4"/>
        <v>0</v>
      </c>
      <c r="G18" s="39" t="str">
        <f t="shared" si="5"/>
        <v>No Answer</v>
      </c>
    </row>
    <row r="19" spans="1:7" x14ac:dyDescent="0.35">
      <c r="A19" s="77"/>
      <c r="B19" s="79"/>
      <c r="C19" s="18"/>
      <c r="D19" s="23"/>
      <c r="E19" s="18"/>
      <c r="F19" s="39">
        <f t="shared" si="4"/>
        <v>0</v>
      </c>
      <c r="G19" s="39" t="str">
        <f t="shared" si="5"/>
        <v>No Answer</v>
      </c>
    </row>
    <row r="20" spans="1:7" x14ac:dyDescent="0.35">
      <c r="A20" s="77"/>
      <c r="B20" s="79"/>
      <c r="C20" s="18"/>
      <c r="D20" s="23"/>
      <c r="E20" s="18"/>
      <c r="F20" s="39">
        <f t="shared" si="4"/>
        <v>0</v>
      </c>
      <c r="G20" s="39" t="str">
        <f t="shared" si="5"/>
        <v>No Answer</v>
      </c>
    </row>
    <row r="21" spans="1:7" x14ac:dyDescent="0.35">
      <c r="A21" s="77"/>
      <c r="B21" s="79"/>
      <c r="C21" s="18"/>
      <c r="D21" s="10"/>
      <c r="E21" s="18"/>
      <c r="F21" s="39">
        <f t="shared" si="4"/>
        <v>0</v>
      </c>
      <c r="G21" s="39" t="str">
        <f t="shared" si="5"/>
        <v>No Answer</v>
      </c>
    </row>
    <row r="22" spans="1:7" x14ac:dyDescent="0.35">
      <c r="A22" s="77"/>
      <c r="B22" s="79"/>
      <c r="C22" s="18"/>
      <c r="D22" s="23"/>
      <c r="E22" s="18"/>
      <c r="F22" s="39">
        <f t="shared" si="4"/>
        <v>0</v>
      </c>
      <c r="G22" s="39" t="str">
        <f t="shared" si="5"/>
        <v>No Answer</v>
      </c>
    </row>
    <row r="23" spans="1:7" x14ac:dyDescent="0.35">
      <c r="A23" s="77"/>
      <c r="B23" s="79"/>
      <c r="C23" s="18"/>
      <c r="D23" s="23"/>
      <c r="E23" s="18"/>
      <c r="F23" s="39">
        <f t="shared" si="4"/>
        <v>0</v>
      </c>
      <c r="G23" s="39" t="str">
        <f t="shared" si="5"/>
        <v>No Answer</v>
      </c>
    </row>
    <row r="24" spans="1:7" x14ac:dyDescent="0.35">
      <c r="A24" s="77"/>
      <c r="B24" s="79"/>
      <c r="C24" s="18"/>
      <c r="D24" s="23"/>
      <c r="E24" s="18"/>
      <c r="F24" s="39">
        <f t="shared" si="4"/>
        <v>0</v>
      </c>
      <c r="G24" s="39" t="str">
        <f t="shared" si="5"/>
        <v>No Answer</v>
      </c>
    </row>
    <row r="25" spans="1:7" x14ac:dyDescent="0.35">
      <c r="A25" s="77"/>
      <c r="B25" s="79"/>
      <c r="C25" s="78"/>
      <c r="D25" s="23"/>
      <c r="E25" s="18"/>
      <c r="F25" s="39">
        <f t="shared" si="4"/>
        <v>0</v>
      </c>
      <c r="G25" s="39" t="str">
        <f t="shared" si="5"/>
        <v>No Answer</v>
      </c>
    </row>
    <row r="26" spans="1:7" x14ac:dyDescent="0.35">
      <c r="A26" s="77"/>
      <c r="B26" s="79"/>
      <c r="C26" s="18"/>
      <c r="D26" s="23"/>
      <c r="E26" s="18"/>
      <c r="F26" s="39">
        <f t="shared" si="4"/>
        <v>0</v>
      </c>
      <c r="G26" s="39" t="str">
        <f t="shared" si="5"/>
        <v>No Answer</v>
      </c>
    </row>
    <row r="27" spans="1:7" x14ac:dyDescent="0.35">
      <c r="A27" s="77"/>
      <c r="B27" s="84"/>
      <c r="C27" s="85"/>
      <c r="D27" s="33"/>
      <c r="E27" s="18"/>
      <c r="F27" s="39">
        <f t="shared" si="4"/>
        <v>0</v>
      </c>
      <c r="G27" s="39" t="str">
        <f t="shared" si="5"/>
        <v>No Answer</v>
      </c>
    </row>
    <row r="28" spans="1:7" x14ac:dyDescent="0.35">
      <c r="A28" s="77"/>
      <c r="B28" s="79"/>
      <c r="C28" s="18"/>
      <c r="D28" s="23"/>
      <c r="E28" s="36"/>
      <c r="F28" s="39">
        <f t="shared" si="4"/>
        <v>0</v>
      </c>
      <c r="G28" s="39" t="str">
        <f t="shared" si="5"/>
        <v>No Answer</v>
      </c>
    </row>
    <row r="29" spans="1:7" x14ac:dyDescent="0.35">
      <c r="A29" s="77"/>
      <c r="B29" s="79"/>
      <c r="C29" s="18"/>
      <c r="D29" s="23"/>
      <c r="E29" s="18"/>
      <c r="F29" s="39">
        <f t="shared" si="4"/>
        <v>0</v>
      </c>
      <c r="G29" s="39" t="str">
        <f t="shared" si="5"/>
        <v>No Answer</v>
      </c>
    </row>
    <row r="30" spans="1:7" x14ac:dyDescent="0.35">
      <c r="A30" s="77"/>
      <c r="B30" s="79"/>
      <c r="C30" s="18"/>
      <c r="D30" s="23"/>
      <c r="E30" s="36"/>
      <c r="F30" s="39">
        <f t="shared" si="4"/>
        <v>0</v>
      </c>
      <c r="G30" s="39" t="str">
        <f t="shared" si="5"/>
        <v>No Answer</v>
      </c>
    </row>
    <row r="31" spans="1:7" x14ac:dyDescent="0.35">
      <c r="A31" s="77"/>
      <c r="B31" s="79"/>
      <c r="C31" s="18"/>
      <c r="D31" s="23"/>
      <c r="E31" s="36"/>
      <c r="F31" s="39">
        <f t="shared" si="4"/>
        <v>0</v>
      </c>
      <c r="G31" s="39" t="str">
        <f t="shared" si="5"/>
        <v>No Answer</v>
      </c>
    </row>
    <row r="32" spans="1:7" x14ac:dyDescent="0.35">
      <c r="A32" s="77"/>
      <c r="B32" s="86"/>
      <c r="C32" s="87"/>
      <c r="D32" s="23"/>
      <c r="E32" s="21"/>
      <c r="F32" s="39">
        <f t="shared" ref="F32:F50" si="6">(IF(D32="IN - Included by UAT (no cost)",0,IF(D32="IC - Included by UAT (with cost)",-2,IF(D32="N- Cannot Meet",-5,))))</f>
        <v>0</v>
      </c>
      <c r="G32" s="39" t="str">
        <f t="shared" ref="G32:G50" si="7">IF(D32="IN - Included by UAT (no cost)","IN",IF(D32="IC - included by UAT (with cost)","IC",IF(D32="N- Cannot Meet","N",IF(D32=$G$1,"No Answer"))))</f>
        <v>No Answer</v>
      </c>
    </row>
    <row r="33" spans="1:7" x14ac:dyDescent="0.35">
      <c r="A33" s="77"/>
      <c r="B33" s="86"/>
      <c r="C33" s="87"/>
      <c r="D33" s="23"/>
      <c r="E33" s="21" t="s">
        <v>36</v>
      </c>
      <c r="F33" s="39">
        <f t="shared" si="6"/>
        <v>0</v>
      </c>
      <c r="G33" s="39" t="str">
        <f t="shared" si="7"/>
        <v>No Answer</v>
      </c>
    </row>
    <row r="34" spans="1:7" x14ac:dyDescent="0.35">
      <c r="A34" s="77"/>
      <c r="B34" s="86"/>
      <c r="C34" s="87"/>
      <c r="D34" s="23"/>
      <c r="E34" s="21"/>
      <c r="F34" s="39">
        <f t="shared" si="6"/>
        <v>0</v>
      </c>
      <c r="G34" s="39" t="str">
        <f t="shared" si="7"/>
        <v>No Answer</v>
      </c>
    </row>
    <row r="35" spans="1:7" x14ac:dyDescent="0.35">
      <c r="A35" s="77"/>
      <c r="B35" s="79"/>
      <c r="C35" s="18"/>
      <c r="D35" s="23"/>
      <c r="E35" s="18"/>
      <c r="F35" s="39">
        <f t="shared" si="6"/>
        <v>0</v>
      </c>
      <c r="G35" s="39" t="str">
        <f t="shared" si="7"/>
        <v>No Answer</v>
      </c>
    </row>
    <row r="36" spans="1:7" x14ac:dyDescent="0.35">
      <c r="A36" s="77"/>
      <c r="B36" s="79"/>
      <c r="C36" s="18"/>
      <c r="D36" s="10"/>
      <c r="E36" s="18"/>
      <c r="F36" s="39">
        <f t="shared" si="6"/>
        <v>0</v>
      </c>
      <c r="G36" s="39" t="str">
        <f t="shared" si="7"/>
        <v>No Answer</v>
      </c>
    </row>
    <row r="37" spans="1:7" x14ac:dyDescent="0.35">
      <c r="A37" s="77"/>
      <c r="B37" s="79"/>
      <c r="C37" s="18"/>
      <c r="D37" s="10"/>
      <c r="E37" s="18"/>
      <c r="F37" s="39">
        <f t="shared" si="6"/>
        <v>0</v>
      </c>
      <c r="G37" s="39" t="str">
        <f t="shared" si="7"/>
        <v>No Answer</v>
      </c>
    </row>
    <row r="38" spans="1:7" x14ac:dyDescent="0.35">
      <c r="A38" s="77"/>
      <c r="B38" s="79"/>
      <c r="C38" s="18"/>
      <c r="D38" s="23"/>
      <c r="E38" s="18"/>
      <c r="F38" s="39">
        <f t="shared" si="6"/>
        <v>0</v>
      </c>
      <c r="G38" s="39" t="str">
        <f t="shared" si="7"/>
        <v>No Answer</v>
      </c>
    </row>
    <row r="39" spans="1:7" x14ac:dyDescent="0.35">
      <c r="A39" s="77"/>
      <c r="B39" s="79"/>
      <c r="C39" s="18"/>
      <c r="D39" s="23"/>
      <c r="E39" s="18"/>
      <c r="F39" s="39">
        <f t="shared" si="6"/>
        <v>0</v>
      </c>
      <c r="G39" s="39" t="str">
        <f t="shared" si="7"/>
        <v>No Answer</v>
      </c>
    </row>
    <row r="40" spans="1:7" x14ac:dyDescent="0.35">
      <c r="A40" s="77"/>
      <c r="B40" s="79"/>
      <c r="C40" s="18"/>
      <c r="D40" s="23"/>
      <c r="E40" s="18"/>
      <c r="F40" s="39">
        <f t="shared" si="6"/>
        <v>0</v>
      </c>
      <c r="G40" s="39" t="str">
        <f t="shared" si="7"/>
        <v>No Answer</v>
      </c>
    </row>
    <row r="41" spans="1:7" x14ac:dyDescent="0.35">
      <c r="A41" s="77"/>
      <c r="B41" s="79"/>
      <c r="C41" s="18"/>
      <c r="D41" s="23"/>
      <c r="E41" s="18"/>
      <c r="F41" s="39">
        <f t="shared" si="6"/>
        <v>0</v>
      </c>
      <c r="G41" s="39" t="str">
        <f t="shared" si="7"/>
        <v>No Answer</v>
      </c>
    </row>
    <row r="42" spans="1:7" x14ac:dyDescent="0.35">
      <c r="A42" s="77"/>
      <c r="B42" s="79"/>
      <c r="C42" s="18"/>
      <c r="D42" s="23"/>
      <c r="E42" s="18"/>
      <c r="F42" s="39">
        <f t="shared" si="6"/>
        <v>0</v>
      </c>
      <c r="G42" s="39" t="str">
        <f t="shared" si="7"/>
        <v>No Answer</v>
      </c>
    </row>
    <row r="43" spans="1:7" x14ac:dyDescent="0.35">
      <c r="A43" s="77"/>
      <c r="B43" s="79"/>
      <c r="C43" s="18"/>
      <c r="D43" s="23"/>
      <c r="E43" s="18"/>
      <c r="F43" s="39">
        <f t="shared" si="6"/>
        <v>0</v>
      </c>
      <c r="G43" s="39" t="str">
        <f t="shared" si="7"/>
        <v>No Answer</v>
      </c>
    </row>
    <row r="44" spans="1:7" x14ac:dyDescent="0.35">
      <c r="A44" s="77"/>
      <c r="B44" s="79"/>
      <c r="C44" s="18"/>
      <c r="D44" s="23"/>
      <c r="E44" s="18"/>
      <c r="F44" s="39">
        <f>(IF(D44="IN - Included by UAT (no cost)",0,IF(D44="IC - Included by UAT (with cost)",-2,IF(D44="N- Cannot Meet",-5,))))</f>
        <v>0</v>
      </c>
      <c r="G44" s="39" t="str">
        <f>IF(D44="IN - Included by UAT (no cost)","IN",IF(D44="IC - included by UAT (with cost)","IC",IF(D44="N- Cannot Meet","N",IF(D44=$G$1,"No Answer"))))</f>
        <v>No Answer</v>
      </c>
    </row>
    <row r="45" spans="1:7" x14ac:dyDescent="0.35">
      <c r="A45" s="77"/>
      <c r="B45" s="88"/>
      <c r="C45" s="18"/>
      <c r="D45" s="23"/>
      <c r="E45" s="18"/>
      <c r="F45" s="39">
        <f>(IF(D45="IN - Included by UAT (no cost)",0,IF(D45="IC - Included by UAT (with cost)",-2,IF(D45="N- Cannot Meet",-5,))))</f>
        <v>0</v>
      </c>
      <c r="G45" s="39" t="str">
        <f>IF(D45="IN - Included by UAT (no cost)","IN",IF(D45="IC - included by UAT (with cost)","IC",IF(D45="N- Cannot Meet","N",IF(D45=$G$1,"No Answer"))))</f>
        <v>No Answer</v>
      </c>
    </row>
    <row r="46" spans="1:7" x14ac:dyDescent="0.35">
      <c r="A46" s="77"/>
      <c r="B46" s="82"/>
      <c r="C46" s="18"/>
      <c r="D46" s="23"/>
      <c r="E46" s="18"/>
      <c r="F46" s="39">
        <f t="shared" si="6"/>
        <v>0</v>
      </c>
      <c r="G46" s="39" t="str">
        <f t="shared" si="7"/>
        <v>No Answer</v>
      </c>
    </row>
    <row r="47" spans="1:7" x14ac:dyDescent="0.35">
      <c r="A47" s="80"/>
      <c r="B47" s="79"/>
      <c r="C47" s="18"/>
      <c r="D47" s="23"/>
      <c r="E47" s="18"/>
      <c r="F47" s="39">
        <f t="shared" si="6"/>
        <v>0</v>
      </c>
      <c r="G47" s="39" t="str">
        <f t="shared" si="7"/>
        <v>No Answer</v>
      </c>
    </row>
    <row r="48" spans="1:7" x14ac:dyDescent="0.35">
      <c r="A48" s="80"/>
      <c r="B48" s="79"/>
      <c r="C48" s="18"/>
      <c r="D48" s="25"/>
      <c r="E48" s="18"/>
      <c r="F48" s="39">
        <f t="shared" si="6"/>
        <v>0</v>
      </c>
      <c r="G48" s="39" t="str">
        <f t="shared" si="7"/>
        <v>No Answer</v>
      </c>
    </row>
    <row r="49" spans="1:7" x14ac:dyDescent="0.35">
      <c r="A49" s="77"/>
      <c r="B49" s="79"/>
      <c r="C49" s="18"/>
      <c r="D49" s="23"/>
      <c r="E49" s="18"/>
      <c r="F49" s="39">
        <f t="shared" si="6"/>
        <v>0</v>
      </c>
      <c r="G49" s="39" t="str">
        <f t="shared" si="7"/>
        <v>No Answer</v>
      </c>
    </row>
    <row r="50" spans="1:7" x14ac:dyDescent="0.35">
      <c r="A50" s="77"/>
      <c r="B50" s="79"/>
      <c r="C50" s="18"/>
      <c r="D50" s="23"/>
      <c r="E50" s="18"/>
      <c r="F50" s="39">
        <f t="shared" si="6"/>
        <v>0</v>
      </c>
      <c r="G50" s="39" t="str">
        <f t="shared" si="7"/>
        <v>No Answer</v>
      </c>
    </row>
    <row r="52" spans="1:7" ht="15.5" x14ac:dyDescent="0.35">
      <c r="A52" s="108" t="s">
        <v>37</v>
      </c>
      <c r="B52" s="109"/>
      <c r="C52" s="109"/>
      <c r="D52" s="58"/>
      <c r="E52" s="59"/>
    </row>
    <row r="53" spans="1:7" ht="15" customHeight="1" x14ac:dyDescent="0.35">
      <c r="A53" s="101" t="s">
        <v>38</v>
      </c>
      <c r="B53" s="101"/>
      <c r="C53" s="101"/>
      <c r="D53" s="101"/>
      <c r="E53" s="101"/>
    </row>
    <row r="54" spans="1:7" x14ac:dyDescent="0.35">
      <c r="A54" s="60" t="s">
        <v>31</v>
      </c>
      <c r="B54" s="6" t="s">
        <v>32</v>
      </c>
      <c r="C54" s="6" t="s">
        <v>33</v>
      </c>
      <c r="D54" s="6" t="s">
        <v>34</v>
      </c>
      <c r="E54" s="6" t="s">
        <v>35</v>
      </c>
    </row>
    <row r="55" spans="1:7" x14ac:dyDescent="0.35">
      <c r="A55" s="102" t="s">
        <v>39</v>
      </c>
      <c r="B55" s="102"/>
      <c r="C55" s="102"/>
      <c r="D55" s="8"/>
      <c r="E55" s="22"/>
      <c r="F55" s="37"/>
    </row>
    <row r="56" spans="1:7" x14ac:dyDescent="0.35">
      <c r="A56" s="17" t="s">
        <v>40</v>
      </c>
      <c r="B56" s="13" t="s">
        <v>41</v>
      </c>
      <c r="C56" s="14" t="s">
        <v>42</v>
      </c>
      <c r="D56" s="23"/>
      <c r="E56" s="78"/>
      <c r="F56" s="39">
        <f>IF(D56="I - Included with COTS",5,IF(D56="IN - Included by UAT (no cost)",3,IF(D56="IC - Included by UAT (with cost)",-2,IF(D56="N- Cannot Meet",-5,))))</f>
        <v>0</v>
      </c>
      <c r="G56" s="39" t="str">
        <f>IF(D56="I - Included with COTS","I",IF(D56="IN - Included by UAT (no cost)","IN",IF(D56="IC - included by UAT (with cost)","IC",IF(D56="N- Cannot Meet","N",IF(D56=$G$1,"No Answer")))))</f>
        <v>No Answer</v>
      </c>
    </row>
    <row r="57" spans="1:7" ht="26" x14ac:dyDescent="0.35">
      <c r="A57" s="17" t="s">
        <v>43</v>
      </c>
      <c r="B57" s="13" t="s">
        <v>44</v>
      </c>
      <c r="C57" s="14" t="s">
        <v>45</v>
      </c>
      <c r="D57" s="23"/>
      <c r="E57" s="78"/>
      <c r="F57" s="39">
        <f>IF(D57="I - Included with COTS",5,IF(D57="IN - Included by UAT (no cost)",3,IF(D57="IC - Included by UAT (with cost)",-2,IF(D57="N- Cannot Meet",-5,))))</f>
        <v>0</v>
      </c>
      <c r="G57" s="39" t="str">
        <f>IF(D57="I - Included with COTS","I",IF(D57="IN - Included by UAT (no cost)","IN",IF(D57="IC - included by UAT (with cost)","IC",IF(D57="N- Cannot Meet","N",IF(D57=$G$1,"No Answer")))))</f>
        <v>No Answer</v>
      </c>
    </row>
    <row r="58" spans="1:7" x14ac:dyDescent="0.35">
      <c r="A58" s="17" t="s">
        <v>46</v>
      </c>
      <c r="B58" s="13" t="s">
        <v>47</v>
      </c>
      <c r="C58" s="14" t="s">
        <v>48</v>
      </c>
      <c r="D58" s="23"/>
      <c r="E58" s="78"/>
      <c r="F58" s="39">
        <f>IF(D58="I - Included with COTS",5,IF(D58="IN - Included by UAT (no cost)",3,IF(D58="IC - Included by UAT (with cost)",-2,IF(D58="N- Cannot Meet",-5,))))</f>
        <v>0</v>
      </c>
      <c r="G58" s="39" t="str">
        <f>IF(D58="I - Included with COTS","I",IF(D58="IN - Included by UAT (no cost)","IN",IF(D58="IC - included by UAT (with cost)","IC",IF(D58="N- Cannot Meet","N",IF(D58=$G$1,"No Answer")))))</f>
        <v>No Answer</v>
      </c>
    </row>
    <row r="59" spans="1:7" ht="52" x14ac:dyDescent="0.35">
      <c r="A59" s="17" t="s">
        <v>49</v>
      </c>
      <c r="B59" s="13" t="s">
        <v>50</v>
      </c>
      <c r="C59" s="14" t="s">
        <v>51</v>
      </c>
      <c r="D59" s="23"/>
      <c r="E59" s="78"/>
      <c r="F59" s="39">
        <f>IF(D59="I - Included with COTS",5,IF(D59="IN - Included by UAT (no cost)",3,IF(D59="IC - Included by UAT (with cost)",-2,IF(D59="N- Cannot Meet",-5,))))</f>
        <v>0</v>
      </c>
      <c r="G59" s="39" t="str">
        <f>IF(D59="I - Included with COTS","I",IF(D59="IN - Included by UAT (no cost)","IN",IF(D59="IC - included by UAT (with cost)","IC",IF(D59="N- Cannot Meet","N",IF(D59=$G$1,"No Answer")))))</f>
        <v>No Answer</v>
      </c>
    </row>
    <row r="60" spans="1:7" x14ac:dyDescent="0.35">
      <c r="A60" s="103" t="s">
        <v>52</v>
      </c>
      <c r="B60" s="102"/>
      <c r="C60" s="102"/>
      <c r="D60" s="8"/>
      <c r="E60" s="22"/>
    </row>
    <row r="61" spans="1:7" ht="26" x14ac:dyDescent="0.35">
      <c r="A61" s="17" t="s">
        <v>53</v>
      </c>
      <c r="B61" s="13" t="s">
        <v>54</v>
      </c>
      <c r="C61" s="14" t="s">
        <v>55</v>
      </c>
      <c r="D61" s="23"/>
      <c r="E61" s="78"/>
      <c r="F61" s="39">
        <f>IF(D61="I - Included with COTS",5,IF(D61="IN - Included by UAT (no cost)",3,IF(D61="IC - Included by UAT (with cost)",-2,IF(D61="N- Cannot Meet",-5,))))</f>
        <v>0</v>
      </c>
      <c r="G61" s="39" t="str">
        <f>IF(D61="I - Included with COTS","I",IF(D61="IN - Included by UAT (no cost)","IN",IF(D61="IC - included by UAT (with cost)","IC",IF(D61="N- Cannot Meet","N",IF(D61=$G$1,"No Answer")))))</f>
        <v>No Answer</v>
      </c>
    </row>
    <row r="62" spans="1:7" x14ac:dyDescent="0.35">
      <c r="A62" s="103" t="s">
        <v>56</v>
      </c>
      <c r="B62" s="102"/>
      <c r="C62" s="102"/>
      <c r="D62" s="8"/>
      <c r="E62" s="22"/>
    </row>
    <row r="63" spans="1:7" ht="26" x14ac:dyDescent="0.35">
      <c r="A63" s="17" t="s">
        <v>57</v>
      </c>
      <c r="B63" s="13" t="s">
        <v>58</v>
      </c>
      <c r="C63" s="14" t="s">
        <v>59</v>
      </c>
      <c r="D63" s="23"/>
      <c r="E63" s="78"/>
      <c r="F63" s="39">
        <f>IF(D63="I - Included with COTS",5,IF(D63="IN - Included by UAT (no cost)",3,IF(D63="IC - Included by UAT (with cost)",-2,IF(D63="N- Cannot Meet",-5,))))</f>
        <v>0</v>
      </c>
      <c r="G63" s="39" t="str">
        <f>IF(D63="I - Included with COTS","I",IF(D63="IN - Included by UAT (no cost)","IN",IF(D63="IC - included by UAT (with cost)","IC",IF(D63="N- Cannot Meet","N",IF(D63=$G$1,"No Answer")))))</f>
        <v>No Answer</v>
      </c>
    </row>
    <row r="64" spans="1:7" x14ac:dyDescent="0.35">
      <c r="A64" s="17" t="s">
        <v>60</v>
      </c>
      <c r="B64" s="13" t="s">
        <v>61</v>
      </c>
      <c r="C64" s="14" t="s">
        <v>62</v>
      </c>
      <c r="D64" s="23"/>
      <c r="E64" s="78"/>
      <c r="F64" s="39">
        <f>IF(D64="I - Included with COTS",5,IF(D64="IN - Included by UAT (no cost)",3,IF(D64="IC - Included by UAT (with cost)",-2,IF(D64="N- Cannot Meet",-5,))))</f>
        <v>0</v>
      </c>
      <c r="G64" s="39" t="str">
        <f>IF(D64="I - Included with COTS","I",IF(D64="IN - Included by UAT (no cost)","IN",IF(D64="IC - included by UAT (with cost)","IC",IF(D64="N- Cannot Meet","N",IF(D64=$G$1,"No Answer")))))</f>
        <v>No Answer</v>
      </c>
    </row>
    <row r="65" spans="1:7" x14ac:dyDescent="0.35">
      <c r="A65" s="102" t="s">
        <v>63</v>
      </c>
      <c r="B65" s="102"/>
      <c r="C65" s="102"/>
      <c r="D65" s="8"/>
      <c r="E65" s="22"/>
    </row>
    <row r="66" spans="1:7" ht="39" x14ac:dyDescent="0.35">
      <c r="A66" s="9" t="s">
        <v>64</v>
      </c>
      <c r="B66" s="13" t="s">
        <v>65</v>
      </c>
      <c r="C66" s="14" t="s">
        <v>66</v>
      </c>
      <c r="D66" s="10"/>
      <c r="E66" s="78"/>
      <c r="F66" s="39">
        <f>IF(D66="I - Included with COTS",5,IF(D66="IN - Included by UAT (no cost)",3,IF(D66="IC - Included by UAT (with cost)",-2,IF(D66="N- Cannot Meet",-5,))))</f>
        <v>0</v>
      </c>
      <c r="G66" s="39" t="str">
        <f>IF(D66="I - Included with COTS","I",IF(D66="IN - Included by UAT (no cost)","IN",IF(D66="IC - included by UAT (with cost)","IC",IF(D66="N- Cannot Meet","N",IF(D66=$G$1,"No Answer")))))</f>
        <v>No Answer</v>
      </c>
    </row>
    <row r="67" spans="1:7" x14ac:dyDescent="0.35">
      <c r="A67" s="102" t="s">
        <v>67</v>
      </c>
      <c r="B67" s="102"/>
      <c r="C67" s="102"/>
      <c r="D67" s="8"/>
      <c r="E67" s="22"/>
    </row>
    <row r="68" spans="1:7" ht="26" x14ac:dyDescent="0.35">
      <c r="A68" s="17" t="s">
        <v>68</v>
      </c>
      <c r="B68" s="13" t="s">
        <v>69</v>
      </c>
      <c r="C68" s="14" t="s">
        <v>70</v>
      </c>
      <c r="D68" s="10"/>
      <c r="E68" s="78"/>
      <c r="F68" s="39">
        <f>IF(D68="I - Included with COTS",5,IF(D68="IN - Included by UAT (no cost)",3,IF(D68="IC - Included by UAT (with cost)",-2,IF(D68="N- Cannot Meet",-5,))))</f>
        <v>0</v>
      </c>
      <c r="G68" s="39" t="str">
        <f>IF(D68="I - Included with COTS","I",IF(D68="IN - Included by UAT (no cost)","IN",IF(D68="IC - included by UAT (with cost)","IC",IF(D68="N- Cannot Meet","N",IF(D68=$G$1,"No Answer")))))</f>
        <v>No Answer</v>
      </c>
    </row>
    <row r="69" spans="1:7" ht="39" x14ac:dyDescent="0.35">
      <c r="A69" s="17" t="s">
        <v>71</v>
      </c>
      <c r="B69" s="13" t="s">
        <v>72</v>
      </c>
      <c r="C69" s="14" t="s">
        <v>73</v>
      </c>
      <c r="D69" s="10"/>
      <c r="E69" s="78"/>
      <c r="F69" s="39">
        <f>IF(D69="I - Included with COTS",5,IF(D69="IN - Included by UAT (no cost)",3,IF(D69="IC - Included by UAT (with cost)",-2,IF(D69="N- Cannot Meet",-5,))))</f>
        <v>0</v>
      </c>
      <c r="G69" s="39" t="str">
        <f>IF(D69="I - Included with COTS","I",IF(D69="IN - Included by UAT (no cost)","IN",IF(D69="IC - included by UAT (with cost)","IC",IF(D69="N- Cannot Meet","N",IF(D69=$G$1,"No Answer")))))</f>
        <v>No Answer</v>
      </c>
    </row>
    <row r="70" spans="1:7" ht="39" x14ac:dyDescent="0.35">
      <c r="A70" s="17" t="s">
        <v>74</v>
      </c>
      <c r="B70" s="13" t="s">
        <v>75</v>
      </c>
      <c r="C70" s="14" t="s">
        <v>76</v>
      </c>
      <c r="D70" s="10"/>
      <c r="E70" s="78"/>
      <c r="F70" s="39">
        <f>IF(D70="I - Included with COTS",5,IF(D70="IN - Included by UAT (no cost)",3,IF(D70="IC - Included by UAT (with cost)",-2,IF(D70="N- Cannot Meet",-5,))))</f>
        <v>0</v>
      </c>
      <c r="G70" s="39" t="str">
        <f>IF(D70="I - Included with COTS","I",IF(D70="IN - Included by UAT (no cost)","IN",IF(D70="IC - included by UAT (with cost)","IC",IF(D70="N- Cannot Meet","N",IF(D70=$G$1,"No Answer")))))</f>
        <v>No Answer</v>
      </c>
    </row>
    <row r="71" spans="1:7" x14ac:dyDescent="0.35">
      <c r="A71" s="102" t="s">
        <v>77</v>
      </c>
      <c r="B71" s="102"/>
      <c r="C71" s="102"/>
      <c r="D71" s="8"/>
      <c r="E71" s="22"/>
    </row>
    <row r="72" spans="1:7" ht="26" x14ac:dyDescent="0.35">
      <c r="A72" s="17" t="s">
        <v>78</v>
      </c>
      <c r="B72" s="61" t="s">
        <v>79</v>
      </c>
      <c r="C72" s="62" t="s">
        <v>80</v>
      </c>
      <c r="D72" s="23"/>
      <c r="E72" s="78"/>
      <c r="F72" s="39">
        <f t="shared" ref="F72:F75" si="8">IF(D72="I - Included with COTS",5,IF(D72="IN - Included by UAT (no cost)",3,IF(D72="IC - Included by UAT (with cost)",-2,IF(D72="N- Cannot Meet",-5,))))</f>
        <v>0</v>
      </c>
      <c r="G72" s="39" t="str">
        <f t="shared" ref="G72:G75" si="9">IF(D72="I - Included with COTS","I",IF(D72="IN - Included by UAT (no cost)","IN",IF(D72="IC - included by UAT (with cost)","IC",IF(D72="N- Cannot Meet","N",IF(D72=$G$1,"No Answer")))))</f>
        <v>No Answer</v>
      </c>
    </row>
    <row r="73" spans="1:7" ht="26" x14ac:dyDescent="0.35">
      <c r="A73" s="17" t="s">
        <v>81</v>
      </c>
      <c r="B73" s="61" t="s">
        <v>79</v>
      </c>
      <c r="C73" s="62" t="s">
        <v>80</v>
      </c>
      <c r="D73" s="23"/>
      <c r="E73" s="78"/>
      <c r="F73" s="39">
        <f t="shared" si="8"/>
        <v>0</v>
      </c>
      <c r="G73" s="39" t="str">
        <f t="shared" si="9"/>
        <v>No Answer</v>
      </c>
    </row>
    <row r="74" spans="1:7" ht="26" x14ac:dyDescent="0.35">
      <c r="A74" s="17" t="s">
        <v>82</v>
      </c>
      <c r="B74" s="11" t="s">
        <v>83</v>
      </c>
      <c r="C74" s="12" t="s">
        <v>84</v>
      </c>
      <c r="D74" s="23"/>
      <c r="E74" s="78"/>
      <c r="F74" s="39">
        <f t="shared" si="8"/>
        <v>0</v>
      </c>
      <c r="G74" s="39" t="str">
        <f t="shared" si="9"/>
        <v>No Answer</v>
      </c>
    </row>
    <row r="75" spans="1:7" ht="39" x14ac:dyDescent="0.35">
      <c r="A75" s="17" t="s">
        <v>85</v>
      </c>
      <c r="B75" s="11" t="s">
        <v>86</v>
      </c>
      <c r="C75" s="12" t="s">
        <v>87</v>
      </c>
      <c r="D75" s="23"/>
      <c r="E75" s="78"/>
      <c r="F75" s="39">
        <f t="shared" si="8"/>
        <v>0</v>
      </c>
      <c r="G75" s="39" t="str">
        <f t="shared" si="9"/>
        <v>No Answer</v>
      </c>
    </row>
    <row r="76" spans="1:7" ht="26" x14ac:dyDescent="0.35">
      <c r="A76" s="17" t="s">
        <v>88</v>
      </c>
      <c r="B76" s="11" t="s">
        <v>89</v>
      </c>
      <c r="C76" s="12" t="s">
        <v>90</v>
      </c>
      <c r="D76" s="23"/>
      <c r="E76" s="78"/>
      <c r="F76" s="39">
        <f>IF(D76="I - Included with COTS",5,IF(D76="IN - Included by UAT (no cost)",3,IF(D76="IC - Included by UAT (with cost)",-2,IF(D76="N- Cannot Meet",-5,))))</f>
        <v>0</v>
      </c>
      <c r="G76" s="39" t="str">
        <f>IF(D76="I - Included with COTS","I",IF(D76="IN - Included by UAT (no cost)","IN",IF(D76="IC - included by UAT (with cost)","IC",IF(D76="N- Cannot Meet","N",IF(D76=$G$1,"No Answer")))))</f>
        <v>No Answer</v>
      </c>
    </row>
    <row r="77" spans="1:7" ht="26" x14ac:dyDescent="0.35">
      <c r="A77" s="17" t="s">
        <v>91</v>
      </c>
      <c r="B77" s="13" t="s">
        <v>92</v>
      </c>
      <c r="C77" s="63" t="s">
        <v>93</v>
      </c>
      <c r="D77" s="23"/>
      <c r="E77" s="78"/>
      <c r="F77" s="39">
        <f>IF(D77="I - Included with COTS",5,IF(D77="IN - Included by UAT (no cost)",3,IF(D77="IC - Included by UAT (with cost)",-2,IF(D77="N- Cannot Meet",-5,))))</f>
        <v>0</v>
      </c>
      <c r="G77" s="39" t="str">
        <f>IF(D77="I - Included with COTS","I",IF(D77="IN - Included by UAT (no cost)","IN",IF(D77="IC - included by UAT (with cost)","IC",IF(D77="N- Cannot Meet","N",IF(D77=$G$1,"No Answer")))))</f>
        <v>No Answer</v>
      </c>
    </row>
    <row r="78" spans="1:7" x14ac:dyDescent="0.35">
      <c r="A78" s="104" t="s">
        <v>94</v>
      </c>
      <c r="B78" s="104"/>
      <c r="C78" s="104"/>
      <c r="D78" s="26"/>
      <c r="E78" s="27"/>
      <c r="F78" s="38"/>
    </row>
    <row r="79" spans="1:7" ht="39" x14ac:dyDescent="0.35">
      <c r="A79" s="28" t="s">
        <v>95</v>
      </c>
      <c r="B79" s="24" t="s">
        <v>96</v>
      </c>
      <c r="C79" s="64" t="s">
        <v>97</v>
      </c>
      <c r="D79" s="23"/>
      <c r="E79" s="90"/>
      <c r="F79" s="39">
        <f>IF(D79="I - Included with COTS",5,IF(D79="IN - Included by UAT (no cost)",3,IF(D79="IC - Included by UAT (with cost)",-2,IF(D79="N- Cannot Meet",-5,))))</f>
        <v>0</v>
      </c>
      <c r="G79" s="39" t="str">
        <f>IF(D79="I - Included with COTS","I",IF(D79="IN - Included by UAT (no cost)","IN",IF(D79="IC - included by UAT (with cost)","IC",IF(D79="N- Cannot Meet","N",IF(D79=$G$1,"No Answer")))))</f>
        <v>No Answer</v>
      </c>
    </row>
    <row r="80" spans="1:7" ht="26" x14ac:dyDescent="0.35">
      <c r="A80" s="28" t="s">
        <v>98</v>
      </c>
      <c r="B80" s="24" t="s">
        <v>99</v>
      </c>
      <c r="C80" s="64" t="s">
        <v>100</v>
      </c>
      <c r="D80" s="23"/>
      <c r="E80" s="90"/>
      <c r="F80" s="39">
        <f>IF(D80="I - Included with COTS",5,IF(D80="IN - Included by UAT (no cost)",3,IF(D80="IC - Included by UAT (with cost)",-2,IF(D80="N- Cannot Meet",-5,))))</f>
        <v>0</v>
      </c>
      <c r="G80" s="39" t="str">
        <f>IF(D80="I - Included with COTS","I",IF(D80="IN - Included by UAT (no cost)","IN",IF(D80="IC - included by UAT (with cost)","IC",IF(D80="N- Cannot Meet","N",IF(D80=$G$1,"No Answer")))))</f>
        <v>No Answer</v>
      </c>
    </row>
    <row r="81" spans="1:7" x14ac:dyDescent="0.35">
      <c r="A81" s="102" t="s">
        <v>101</v>
      </c>
      <c r="B81" s="102"/>
      <c r="C81" s="102"/>
      <c r="D81" s="8"/>
      <c r="E81" s="22"/>
    </row>
    <row r="82" spans="1:7" ht="26" x14ac:dyDescent="0.35">
      <c r="A82" s="17" t="s">
        <v>102</v>
      </c>
      <c r="B82" s="13" t="s">
        <v>103</v>
      </c>
      <c r="C82" s="14" t="s">
        <v>104</v>
      </c>
      <c r="D82" s="10"/>
      <c r="E82" s="78"/>
      <c r="F82" s="39">
        <f t="shared" ref="F82:F91" si="10">IF(D82="I - Included with COTS",5,IF(D82="IN - Included by UAT (no cost)",3,IF(D82="IC - Included by UAT (with cost)",-2,IF(D82="N- Cannot Meet",-5,))))</f>
        <v>0</v>
      </c>
      <c r="G82" s="39" t="str">
        <f t="shared" ref="G82:G91" si="11">IF(D82="I - Included with COTS","I",IF(D82="IN - Included by UAT (no cost)","IN",IF(D82="IC - included by UAT (with cost)","IC",IF(D82="N- Cannot Meet","N",IF(D82=$G$1,"No Answer")))))</f>
        <v>No Answer</v>
      </c>
    </row>
    <row r="83" spans="1:7" ht="26" x14ac:dyDescent="0.35">
      <c r="A83" s="17" t="s">
        <v>105</v>
      </c>
      <c r="B83" s="13" t="s">
        <v>106</v>
      </c>
      <c r="C83" s="14" t="s">
        <v>107</v>
      </c>
      <c r="D83" s="10"/>
      <c r="E83" s="78"/>
      <c r="F83" s="39">
        <f t="shared" si="10"/>
        <v>0</v>
      </c>
      <c r="G83" s="39" t="str">
        <f t="shared" si="11"/>
        <v>No Answer</v>
      </c>
    </row>
    <row r="84" spans="1:7" ht="39" x14ac:dyDescent="0.35">
      <c r="A84" s="17" t="s">
        <v>108</v>
      </c>
      <c r="B84" s="13" t="s">
        <v>109</v>
      </c>
      <c r="C84" s="14" t="s">
        <v>110</v>
      </c>
      <c r="D84" s="10"/>
      <c r="E84" s="78"/>
      <c r="F84" s="39">
        <f t="shared" si="10"/>
        <v>0</v>
      </c>
      <c r="G84" s="39" t="str">
        <f t="shared" si="11"/>
        <v>No Answer</v>
      </c>
    </row>
    <row r="85" spans="1:7" ht="26" x14ac:dyDescent="0.35">
      <c r="A85" s="17" t="s">
        <v>111</v>
      </c>
      <c r="B85" s="13" t="s">
        <v>112</v>
      </c>
      <c r="C85" s="14" t="s">
        <v>113</v>
      </c>
      <c r="D85" s="10"/>
      <c r="E85" s="78"/>
      <c r="F85" s="39">
        <f t="shared" si="10"/>
        <v>0</v>
      </c>
      <c r="G85" s="39" t="str">
        <f t="shared" si="11"/>
        <v>No Answer</v>
      </c>
    </row>
    <row r="86" spans="1:7" ht="39" x14ac:dyDescent="0.35">
      <c r="A86" s="17" t="s">
        <v>114</v>
      </c>
      <c r="B86" s="13" t="s">
        <v>115</v>
      </c>
      <c r="C86" s="14" t="s">
        <v>116</v>
      </c>
      <c r="D86" s="10"/>
      <c r="E86" s="78"/>
      <c r="F86" s="39">
        <f t="shared" si="10"/>
        <v>0</v>
      </c>
      <c r="G86" s="39" t="str">
        <f t="shared" si="11"/>
        <v>No Answer</v>
      </c>
    </row>
    <row r="87" spans="1:7" ht="26" x14ac:dyDescent="0.35">
      <c r="A87" s="17" t="s">
        <v>117</v>
      </c>
      <c r="B87" s="13" t="s">
        <v>118</v>
      </c>
      <c r="C87" s="14" t="s">
        <v>119</v>
      </c>
      <c r="D87" s="10"/>
      <c r="E87" s="78"/>
      <c r="F87" s="39">
        <f t="shared" si="10"/>
        <v>0</v>
      </c>
      <c r="G87" s="39" t="str">
        <f t="shared" si="11"/>
        <v>No Answer</v>
      </c>
    </row>
    <row r="88" spans="1:7" ht="26" x14ac:dyDescent="0.35">
      <c r="A88" s="17" t="s">
        <v>120</v>
      </c>
      <c r="B88" s="13" t="s">
        <v>121</v>
      </c>
      <c r="C88" s="14" t="s">
        <v>122</v>
      </c>
      <c r="D88" s="10"/>
      <c r="E88" s="78"/>
      <c r="F88" s="39">
        <f t="shared" si="10"/>
        <v>0</v>
      </c>
      <c r="G88" s="39" t="str">
        <f t="shared" si="11"/>
        <v>No Answer</v>
      </c>
    </row>
    <row r="89" spans="1:7" ht="26" x14ac:dyDescent="0.35">
      <c r="A89" s="17" t="s">
        <v>123</v>
      </c>
      <c r="B89" s="13" t="s">
        <v>124</v>
      </c>
      <c r="C89" s="14" t="s">
        <v>125</v>
      </c>
      <c r="D89" s="10"/>
      <c r="E89" s="78"/>
      <c r="F89" s="39">
        <f t="shared" si="10"/>
        <v>0</v>
      </c>
      <c r="G89" s="39" t="str">
        <f t="shared" si="11"/>
        <v>No Answer</v>
      </c>
    </row>
    <row r="90" spans="1:7" ht="26" x14ac:dyDescent="0.35">
      <c r="A90" s="17" t="s">
        <v>126</v>
      </c>
      <c r="B90" s="13" t="s">
        <v>127</v>
      </c>
      <c r="C90" s="14" t="s">
        <v>128</v>
      </c>
      <c r="D90" s="10"/>
      <c r="E90" s="78"/>
      <c r="F90" s="39">
        <f t="shared" si="10"/>
        <v>0</v>
      </c>
      <c r="G90" s="39" t="str">
        <f t="shared" si="11"/>
        <v>No Answer</v>
      </c>
    </row>
    <row r="91" spans="1:7" ht="26" x14ac:dyDescent="0.35">
      <c r="A91" s="17" t="s">
        <v>129</v>
      </c>
      <c r="B91" s="13" t="s">
        <v>130</v>
      </c>
      <c r="C91" s="14" t="s">
        <v>131</v>
      </c>
      <c r="D91" s="10"/>
      <c r="E91" s="78"/>
      <c r="F91" s="39">
        <f t="shared" si="10"/>
        <v>0</v>
      </c>
      <c r="G91" s="39" t="str">
        <f t="shared" si="11"/>
        <v>No Answer</v>
      </c>
    </row>
    <row r="92" spans="1:7" x14ac:dyDescent="0.35">
      <c r="A92" s="102" t="s">
        <v>132</v>
      </c>
      <c r="B92" s="102"/>
      <c r="C92" s="102"/>
      <c r="D92" s="75"/>
      <c r="E92" s="76"/>
      <c r="F92" s="37"/>
    </row>
    <row r="93" spans="1:7" x14ac:dyDescent="0.35">
      <c r="A93" s="17" t="s">
        <v>133</v>
      </c>
      <c r="B93" s="13" t="s">
        <v>134</v>
      </c>
      <c r="C93" s="14" t="s">
        <v>135</v>
      </c>
      <c r="D93" s="23"/>
      <c r="E93" s="78"/>
      <c r="F93" s="39">
        <f>IF(D93="I - Included with COTS",5,IF(D93="IN - Included by UAT (no cost)",3,IF(D93="IC - Included by UAT (with cost)",-2,IF(D93="N- Cannot Meet",-5,))))</f>
        <v>0</v>
      </c>
      <c r="G93" s="39" t="str">
        <f>IF(D93="I - Included with COTS","I",IF(D93="IN - Included by UAT (no cost)","IN",IF(D93="IC - included by UAT (with cost)","IC",IF(D93="N- Cannot Meet","N",IF(D93=$G$1,"No Answer")))))</f>
        <v>No Answer</v>
      </c>
    </row>
    <row r="94" spans="1:7" x14ac:dyDescent="0.35">
      <c r="A94" s="102" t="s">
        <v>136</v>
      </c>
      <c r="B94" s="102"/>
      <c r="C94" s="102"/>
      <c r="D94" s="75"/>
      <c r="E94" s="75"/>
    </row>
    <row r="95" spans="1:7" ht="26.5" x14ac:dyDescent="0.35">
      <c r="A95" s="65" t="s">
        <v>137</v>
      </c>
      <c r="B95" s="66" t="s">
        <v>138</v>
      </c>
      <c r="C95" s="67" t="s">
        <v>139</v>
      </c>
      <c r="D95" s="30"/>
      <c r="E95" s="91"/>
      <c r="F95" s="39">
        <f t="shared" ref="F95:F102" si="12">IF(D95="I - Included with COTS",5,IF(D95="IN - Included by UAT (no cost)",3,IF(D95="IC - Included by UAT (with cost)",-2,IF(D95="N- Cannot Meet",-5,))))</f>
        <v>0</v>
      </c>
      <c r="G95" s="39" t="str">
        <f t="shared" ref="G95:G102" si="13">IF(D95="I - Included with COTS","I",IF(D95="IN - Included by UAT (no cost)","IN",IF(D95="IC - included by UAT (with cost)","IC",IF(D95="N- Cannot Meet","N",IF(D95=$G$1,"No Answer")))))</f>
        <v>No Answer</v>
      </c>
    </row>
    <row r="96" spans="1:7" ht="26.5" x14ac:dyDescent="0.35">
      <c r="A96" s="65" t="s">
        <v>140</v>
      </c>
      <c r="B96" s="66" t="s">
        <v>141</v>
      </c>
      <c r="C96" s="67" t="s">
        <v>142</v>
      </c>
      <c r="D96" s="30"/>
      <c r="E96" s="91"/>
      <c r="F96" s="39">
        <f t="shared" si="12"/>
        <v>0</v>
      </c>
      <c r="G96" s="39" t="str">
        <f t="shared" si="13"/>
        <v>No Answer</v>
      </c>
    </row>
    <row r="97" spans="1:7" ht="26.5" x14ac:dyDescent="0.35">
      <c r="A97" s="65" t="s">
        <v>143</v>
      </c>
      <c r="B97" s="66" t="s">
        <v>144</v>
      </c>
      <c r="C97" s="68" t="s">
        <v>145</v>
      </c>
      <c r="D97" s="30"/>
      <c r="E97" s="91"/>
      <c r="F97" s="39">
        <f t="shared" si="12"/>
        <v>0</v>
      </c>
      <c r="G97" s="39" t="str">
        <f t="shared" si="13"/>
        <v>No Answer</v>
      </c>
    </row>
    <row r="98" spans="1:7" ht="26.5" x14ac:dyDescent="0.35">
      <c r="A98" s="65" t="s">
        <v>146</v>
      </c>
      <c r="B98" s="66" t="s">
        <v>147</v>
      </c>
      <c r="C98" s="67" t="s">
        <v>148</v>
      </c>
      <c r="D98" s="34"/>
      <c r="E98" s="92"/>
      <c r="F98" s="39" t="e">
        <f>IF(#REF!="I - Included with COTS",5,IF(#REF!="IN - Included by UAT (no cost)",3,IF(#REF!="IC - Included by UAT (with cost)",-2,IF(#REF!="N- Cannot Meet",-5,))))</f>
        <v>#REF!</v>
      </c>
      <c r="G98" s="39" t="e">
        <f>IF(#REF!="I - Included with COTS","I",IF(#REF!="IN - Included by UAT (no cost)","IN",IF(#REF!="IC - included by UAT (with cost)","IC",IF(#REF!="N- Cannot Meet","N",IF(#REF!=$G$1,"No Answer")))))</f>
        <v>#REF!</v>
      </c>
    </row>
    <row r="99" spans="1:7" ht="26.5" x14ac:dyDescent="0.35">
      <c r="A99" s="65" t="s">
        <v>149</v>
      </c>
      <c r="B99" s="66" t="s">
        <v>150</v>
      </c>
      <c r="C99" s="67" t="s">
        <v>151</v>
      </c>
      <c r="D99" s="30"/>
      <c r="E99" s="91"/>
      <c r="F99" s="39">
        <f t="shared" si="12"/>
        <v>0</v>
      </c>
      <c r="G99" s="39" t="str">
        <f t="shared" si="13"/>
        <v>No Answer</v>
      </c>
    </row>
    <row r="100" spans="1:7" ht="39.5" x14ac:dyDescent="0.35">
      <c r="A100" s="65" t="s">
        <v>152</v>
      </c>
      <c r="B100" s="66" t="s">
        <v>153</v>
      </c>
      <c r="C100" s="67" t="s">
        <v>154</v>
      </c>
      <c r="D100" s="30"/>
      <c r="E100" s="91"/>
      <c r="F100" s="39">
        <f t="shared" si="12"/>
        <v>0</v>
      </c>
      <c r="G100" s="39" t="str">
        <f t="shared" si="13"/>
        <v>No Answer</v>
      </c>
    </row>
    <row r="101" spans="1:7" ht="26.5" x14ac:dyDescent="0.35">
      <c r="A101" s="65" t="s">
        <v>155</v>
      </c>
      <c r="B101" s="66" t="s">
        <v>156</v>
      </c>
      <c r="C101" s="67" t="s">
        <v>157</v>
      </c>
      <c r="D101" s="30"/>
      <c r="E101" s="91"/>
      <c r="F101" s="39">
        <f t="shared" si="12"/>
        <v>0</v>
      </c>
      <c r="G101" s="39" t="str">
        <f t="shared" si="13"/>
        <v>No Answer</v>
      </c>
    </row>
    <row r="102" spans="1:7" ht="26.5" x14ac:dyDescent="0.35">
      <c r="A102" s="65" t="s">
        <v>158</v>
      </c>
      <c r="B102" s="66" t="s">
        <v>159</v>
      </c>
      <c r="C102" s="67" t="s">
        <v>160</v>
      </c>
      <c r="D102" s="30"/>
      <c r="E102" s="91"/>
      <c r="F102" s="39">
        <f t="shared" si="12"/>
        <v>0</v>
      </c>
      <c r="G102" s="39" t="str">
        <f t="shared" si="13"/>
        <v>No Answer</v>
      </c>
    </row>
    <row r="103" spans="1:7" x14ac:dyDescent="0.35">
      <c r="A103" s="102" t="s">
        <v>161</v>
      </c>
      <c r="B103" s="102"/>
      <c r="C103" s="102"/>
      <c r="D103" s="8"/>
      <c r="E103" s="8"/>
    </row>
    <row r="104" spans="1:7" ht="26" x14ac:dyDescent="0.35">
      <c r="A104" s="17" t="s">
        <v>162</v>
      </c>
      <c r="B104" s="13" t="s">
        <v>163</v>
      </c>
      <c r="C104" s="14" t="s">
        <v>164</v>
      </c>
      <c r="D104" s="10"/>
      <c r="E104" s="78"/>
      <c r="F104" s="39">
        <f>IF(D104="I - Included with COTS",5,IF(D104="IN - Included by UAT (no cost)",3,IF(D104="IC - Included by UAT (with cost)",-2,IF(D104="N- Cannot Meet",-5,))))</f>
        <v>0</v>
      </c>
      <c r="G104" s="39" t="str">
        <f>IF(D104="I - Included with COTS","I",IF(D104="IN - Included by UAT (no cost)","IN",IF(D104="IC - included by UAT (with cost)","IC",IF(D104="N- Cannot Meet","N",IF(D104=$G$1,"No Answer")))))</f>
        <v>No Answer</v>
      </c>
    </row>
    <row r="105" spans="1:7" ht="26" x14ac:dyDescent="0.35">
      <c r="A105" s="17" t="s">
        <v>165</v>
      </c>
      <c r="B105" s="13" t="s">
        <v>166</v>
      </c>
      <c r="C105" s="14" t="s">
        <v>167</v>
      </c>
      <c r="D105" s="10"/>
      <c r="E105" s="78"/>
      <c r="F105" s="39">
        <f>IF(D105="I - Included with COTS",5,IF(D105="IN - Included by UAT (no cost)",3,IF(D105="IC - Included by UAT (with cost)",-2,IF(D105="N- Cannot Meet",-5,))))</f>
        <v>0</v>
      </c>
      <c r="G105" s="39" t="str">
        <f>IF(D105="I - Included with COTS","I",IF(D105="IN - Included by UAT (no cost)","IN",IF(D105="IC - included by UAT (with cost)","IC",IF(D105="N- Cannot Meet","N",IF(D105=$G$1,"No Answer")))))</f>
        <v>No Answer</v>
      </c>
    </row>
    <row r="106" spans="1:7" x14ac:dyDescent="0.35">
      <c r="A106" s="102" t="s">
        <v>168</v>
      </c>
      <c r="B106" s="102"/>
      <c r="C106" s="102"/>
      <c r="D106" s="8"/>
      <c r="E106" s="22"/>
    </row>
    <row r="107" spans="1:7" ht="52" x14ac:dyDescent="0.35">
      <c r="A107" s="17" t="s">
        <v>169</v>
      </c>
      <c r="B107" s="13" t="s">
        <v>170</v>
      </c>
      <c r="C107" s="14" t="s">
        <v>171</v>
      </c>
      <c r="D107" s="23"/>
      <c r="E107" s="78"/>
      <c r="F107" s="39">
        <f>IF(D107="I - Included with COTS",5,IF(D107="IN - Included by UAT (no cost)",3,IF(D107="IC - Included by UAT (with cost)",-2,IF(D107="N- Cannot Meet",-5,))))</f>
        <v>0</v>
      </c>
      <c r="G107" s="39" t="str">
        <f>IF(D107="I - Included with COTS","I",IF(D107="IN - Included by UAT (no cost)","IN",IF(D107="IC - included by UAT (with cost)","IC",IF(D107="N- Cannot Meet","N",IF(D107=$G$1,"No Answer")))))</f>
        <v>No Answer</v>
      </c>
    </row>
    <row r="108" spans="1:7" x14ac:dyDescent="0.35">
      <c r="A108" s="104" t="s">
        <v>172</v>
      </c>
      <c r="B108" s="104"/>
      <c r="C108" s="104"/>
      <c r="D108" s="26"/>
      <c r="E108" s="69"/>
    </row>
    <row r="109" spans="1:7" ht="78" x14ac:dyDescent="0.35">
      <c r="A109" s="28" t="s">
        <v>173</v>
      </c>
      <c r="B109" s="70" t="s">
        <v>174</v>
      </c>
      <c r="C109" s="71" t="s">
        <v>175</v>
      </c>
      <c r="D109" s="23"/>
      <c r="E109" s="90"/>
      <c r="F109" s="39">
        <f>IF(D109="I - Included with COTS",5,IF(D109="IN - Included by UAT (no cost)",3,IF(D109="IC - Included by UAT (with cost)",-2,IF(D109="N- Cannot Meet",-5,))))</f>
        <v>0</v>
      </c>
      <c r="G109" s="39" t="str">
        <f>IF(D109="I - Included with COTS","I",IF(D109="IN - Included by UAT (no cost)","IN",IF(D109="IC - included by UAT (with cost)","IC",IF(D109="N- Cannot Meet","N",IF(D109=$G$1,"No Answer")))))</f>
        <v>No Answer</v>
      </c>
    </row>
    <row r="110" spans="1:7" ht="26" x14ac:dyDescent="0.35">
      <c r="A110" s="28" t="s">
        <v>176</v>
      </c>
      <c r="B110" s="70" t="s">
        <v>177</v>
      </c>
      <c r="C110" s="71" t="s">
        <v>178</v>
      </c>
      <c r="D110" s="23"/>
      <c r="E110" s="90"/>
      <c r="F110" s="39">
        <f>IF(D110="I - Included with COTS",5,IF(D110="IN - Included by UAT (no cost)",3,IF(D110="IC - Included by UAT (with cost)",-2,IF(D110="N- Cannot Meet",-5,))))</f>
        <v>0</v>
      </c>
      <c r="G110" s="39" t="str">
        <f>IF(D110="I - Included with COTS","I",IF(D110="IN - Included by UAT (no cost)","IN",IF(D110="IC - included by UAT (with cost)","IC",IF(D110="N- Cannot Meet","N",IF(D110=$G$1,"No Answer")))))</f>
        <v>No Answer</v>
      </c>
    </row>
    <row r="111" spans="1:7" ht="26" x14ac:dyDescent="0.35">
      <c r="A111" s="28" t="s">
        <v>179</v>
      </c>
      <c r="B111" s="70" t="s">
        <v>180</v>
      </c>
      <c r="C111" s="71" t="s">
        <v>181</v>
      </c>
      <c r="D111" s="23"/>
      <c r="E111" s="90"/>
      <c r="F111" s="39">
        <f>IF(D111="I - Included with COTS",5,IF(D111="IN - Included by UAT (no cost)",3,IF(D111="IC - Included by UAT (with cost)",-2,IF(D111="N- Cannot Meet",-5,))))</f>
        <v>0</v>
      </c>
      <c r="G111" s="39" t="str">
        <f>IF(D111="I - Included with COTS","I",IF(D111="IN - Included by UAT (no cost)","IN",IF(D111="IC - included by UAT (with cost)","IC",IF(D111="N- Cannot Meet","N",IF(D111=$G$1,"No Answer")))))</f>
        <v>No Answer</v>
      </c>
    </row>
    <row r="112" spans="1:7" x14ac:dyDescent="0.35">
      <c r="A112" s="103" t="s">
        <v>182</v>
      </c>
      <c r="B112" s="102"/>
      <c r="C112" s="102"/>
      <c r="D112" s="8"/>
      <c r="E112" s="22"/>
    </row>
    <row r="113" spans="1:7" ht="26" x14ac:dyDescent="0.35">
      <c r="A113" s="17" t="s">
        <v>183</v>
      </c>
      <c r="B113" s="13" t="s">
        <v>184</v>
      </c>
      <c r="C113" s="14" t="s">
        <v>185</v>
      </c>
      <c r="D113" s="23"/>
      <c r="E113" s="78"/>
      <c r="F113" s="39">
        <f>IF(D113="I - Included with COTS",5,IF(D113="IN - Included by UAT (no cost)",3,IF(D113="IC - Included by UAT (with cost)",-2,IF(D113="N- Cannot Meet",-5,))))</f>
        <v>0</v>
      </c>
      <c r="G113" s="39" t="str">
        <f>IF(D113="I - Included with COTS","I",IF(D113="IN - Included by UAT (no cost)","IN",IF(D113="IC - included by UAT (with cost)","IC",IF(D113="N- Cannot Meet","N",IF(D113=$G$1,"No Answer")))))</f>
        <v>No Answer</v>
      </c>
    </row>
    <row r="114" spans="1:7" x14ac:dyDescent="0.35">
      <c r="A114" s="102" t="s">
        <v>186</v>
      </c>
      <c r="B114" s="102"/>
      <c r="C114" s="102"/>
      <c r="D114" s="8"/>
      <c r="E114" s="22"/>
    </row>
    <row r="115" spans="1:7" ht="26" x14ac:dyDescent="0.35">
      <c r="A115" s="17" t="s">
        <v>187</v>
      </c>
      <c r="B115" s="13" t="s">
        <v>188</v>
      </c>
      <c r="C115" s="14" t="s">
        <v>189</v>
      </c>
      <c r="D115" s="23"/>
      <c r="E115" s="78"/>
      <c r="F115" s="39">
        <f>IF(D115="I - Included with COTS",5,IF(D115="IN - Included by UAT (no cost)",3,IF(D115="IC - Included by UAT (with cost)",-2,IF(D115="N- Cannot Meet",-5,))))</f>
        <v>0</v>
      </c>
      <c r="G115" s="39" t="str">
        <f>IF(D115="I - Included with COTS","I",IF(D115="IN - Included by UAT (no cost)","IN",IF(D115="IC - included by UAT (with cost)","IC",IF(D115="N- Cannot Meet","N",IF(D115=$G$1,"No Answer")))))</f>
        <v>No Answer</v>
      </c>
    </row>
    <row r="116" spans="1:7" ht="26" x14ac:dyDescent="0.35">
      <c r="A116" s="17" t="s">
        <v>190</v>
      </c>
      <c r="B116" s="13" t="s">
        <v>191</v>
      </c>
      <c r="C116" s="14" t="s">
        <v>192</v>
      </c>
      <c r="D116" s="23"/>
      <c r="E116" s="78"/>
      <c r="F116" s="39">
        <f>IF(D116="I - Included with COTS",5,IF(D116="IN - Included by UAT (no cost)",3,IF(D116="IC - Included by UAT (with cost)",-2,IF(D116="N- Cannot Meet",-5,))))</f>
        <v>0</v>
      </c>
      <c r="G116" s="39" t="str">
        <f>IF(D116="I - Included with COTS","I",IF(D116="IN - Included by UAT (no cost)","IN",IF(D116="IC - included by UAT (with cost)","IC",IF(D116="N- Cannot Meet","N",IF(D116=$G$1,"No Answer")))))</f>
        <v>No Answer</v>
      </c>
    </row>
    <row r="117" spans="1:7" x14ac:dyDescent="0.35">
      <c r="A117" s="102" t="s">
        <v>193</v>
      </c>
      <c r="B117" s="102"/>
      <c r="C117" s="102"/>
      <c r="D117" s="8"/>
      <c r="E117" s="22"/>
    </row>
    <row r="118" spans="1:7" ht="39" x14ac:dyDescent="0.35">
      <c r="A118" s="17" t="s">
        <v>194</v>
      </c>
      <c r="B118" s="13" t="s">
        <v>195</v>
      </c>
      <c r="C118" s="14" t="s">
        <v>196</v>
      </c>
      <c r="D118" s="10"/>
      <c r="E118" s="78"/>
      <c r="F118" s="39">
        <f>IF(D118="I - Included with COTS",5,IF(D118="IN - Included by UAT (no cost)",3,IF(D118="IC - Included by UAT (with cost)",-2,IF(D118="N- Cannot Meet",-5,))))</f>
        <v>0</v>
      </c>
      <c r="G118" s="39" t="str">
        <f>IF(D118="I - Included with COTS","I",IF(D118="IN - Included by UAT (no cost)","IN",IF(D118="IC - included by UAT (with cost)","IC",IF(D118="N- Cannot Meet","N",IF(D118=$G$1,"No Answer")))))</f>
        <v>No Answer</v>
      </c>
    </row>
    <row r="119" spans="1:7" x14ac:dyDescent="0.35">
      <c r="A119" s="17" t="s">
        <v>197</v>
      </c>
      <c r="B119" s="13" t="s">
        <v>198</v>
      </c>
      <c r="C119" s="14" t="s">
        <v>199</v>
      </c>
      <c r="D119" s="10"/>
      <c r="E119" s="78"/>
      <c r="F119" s="39">
        <f>IF(D119="I - Included with COTS",5,IF(D119="IN - Included by UAT (no cost)",3,IF(D119="IC - Included by UAT (with cost)",-2,IF(D119="N- Cannot Meet",-5,))))</f>
        <v>0</v>
      </c>
      <c r="G119" s="39" t="str">
        <f>IF(D119="I - Included with COTS","I",IF(D119="IN - Included by UAT (no cost)","IN",IF(D119="IC - included by UAT (with cost)","IC",IF(D119="N- Cannot Meet","N",IF(D119=$G$1,"No Answer")))))</f>
        <v>No Answer</v>
      </c>
    </row>
    <row r="120" spans="1:7" ht="26" x14ac:dyDescent="0.35">
      <c r="A120" s="17" t="s">
        <v>200</v>
      </c>
      <c r="B120" s="13" t="s">
        <v>201</v>
      </c>
      <c r="C120" s="14" t="s">
        <v>202</v>
      </c>
      <c r="D120" s="10"/>
      <c r="E120" s="78"/>
      <c r="F120" s="39">
        <f>IF(D120="I - Included with COTS",5,IF(D120="IN - Included by UAT (no cost)",3,IF(D120="IC - Included by UAT (with cost)",-2,IF(D120="N- Cannot Meet",-5,))))</f>
        <v>0</v>
      </c>
      <c r="G120" s="39" t="str">
        <f>IF(D120="I - Included with COTS","I",IF(D120="IN - Included by UAT (no cost)","IN",IF(D120="IC - included by UAT (with cost)","IC",IF(D120="N- Cannot Meet","N",IF(D120=$G$1,"No Answer")))))</f>
        <v>No Answer</v>
      </c>
    </row>
    <row r="121" spans="1:7" ht="26" x14ac:dyDescent="0.35">
      <c r="A121" s="17" t="s">
        <v>203</v>
      </c>
      <c r="B121" s="13" t="s">
        <v>204</v>
      </c>
      <c r="C121" s="14" t="s">
        <v>205</v>
      </c>
      <c r="D121" s="19"/>
      <c r="E121" s="78"/>
      <c r="F121" s="39">
        <f>IF(D121="I - Included with COTS",5,IF(D121="IN - Included by UAT (no cost)",3,IF(D121="IC - Included by UAT (with cost)",-2,IF(D121="N- Cannot Meet",-5,))))</f>
        <v>0</v>
      </c>
      <c r="G121" s="39" t="str">
        <f>IF(D121="I - Included with COTS","I",IF(D121="IN - Included by UAT (no cost)","IN",IF(D121="IC - included by UAT (with cost)","IC",IF(D121="N- Cannot Meet","N",IF(D121=$G$1,"No Answer")))))</f>
        <v>No Answer</v>
      </c>
    </row>
    <row r="122" spans="1:7" ht="26" x14ac:dyDescent="0.35">
      <c r="A122" s="17" t="s">
        <v>206</v>
      </c>
      <c r="B122" s="13" t="s">
        <v>207</v>
      </c>
      <c r="C122" s="14" t="s">
        <v>208</v>
      </c>
      <c r="D122" s="10"/>
      <c r="E122" s="78"/>
      <c r="F122" s="39">
        <f>IF(D122="I - Included with COTS",5,IF(D122="IN - Included by UAT (no cost)",3,IF(D122="IC - Included by UAT (with cost)",-2,IF(D122="N- Cannot Meet",-5,))))</f>
        <v>0</v>
      </c>
      <c r="G122" s="39" t="str">
        <f>IF(D122="I - Included with COTS","I",IF(D122="IN - Included by UAT (no cost)","IN",IF(D122="IC - included by UAT (with cost)","IC",IF(D122="N- Cannot Meet","N",IF(D122=$G$1,"No Answer")))))</f>
        <v>No Answer</v>
      </c>
    </row>
    <row r="123" spans="1:7" x14ac:dyDescent="0.35">
      <c r="A123"/>
      <c r="B123"/>
      <c r="C123"/>
      <c r="E123"/>
    </row>
    <row r="124" spans="1:7" ht="15.5" x14ac:dyDescent="0.35">
      <c r="A124" s="108" t="s">
        <v>209</v>
      </c>
      <c r="B124" s="109"/>
      <c r="C124" s="109"/>
      <c r="D124" s="72"/>
      <c r="E124" s="73"/>
    </row>
    <row r="125" spans="1:7" ht="14.25" customHeight="1" x14ac:dyDescent="0.35">
      <c r="A125" s="3"/>
      <c r="B125" s="101" t="s">
        <v>38</v>
      </c>
      <c r="C125" s="101"/>
      <c r="D125" s="101"/>
      <c r="E125" s="101"/>
    </row>
    <row r="126" spans="1:7" x14ac:dyDescent="0.35">
      <c r="A126" s="4" t="s">
        <v>31</v>
      </c>
      <c r="B126" s="5" t="s">
        <v>32</v>
      </c>
      <c r="C126" s="6" t="s">
        <v>33</v>
      </c>
      <c r="D126" s="6" t="s">
        <v>34</v>
      </c>
      <c r="E126" s="7"/>
    </row>
    <row r="127" spans="1:7" x14ac:dyDescent="0.35">
      <c r="A127" s="102" t="s">
        <v>210</v>
      </c>
      <c r="B127" s="102"/>
      <c r="C127" s="102"/>
      <c r="D127" s="8"/>
      <c r="E127" s="22"/>
    </row>
    <row r="128" spans="1:7" ht="39" x14ac:dyDescent="0.35">
      <c r="A128" s="17" t="s">
        <v>211</v>
      </c>
      <c r="B128" s="13" t="s">
        <v>212</v>
      </c>
      <c r="C128" s="14" t="s">
        <v>213</v>
      </c>
      <c r="D128" s="23"/>
      <c r="E128" s="78"/>
      <c r="F128" s="39">
        <f>IF(D128="I - Included with COTS",3,IF(D128="IN - Included by UAT (no cost)",1,IF(D128="IC - Included by UAT (with cost)",0,IF(D128="N- Cannot Meet",0,))))</f>
        <v>0</v>
      </c>
      <c r="G128" s="39" t="str">
        <f>IF(D128="I - Included with COTS","I",IF(D128="IN - Included by UAT (no cost)","IN",IF(D128="IC - included by UAT (with cost)","IC",IF(D128="N- Cannot Meet","N",IF(D128=$G$1,"No Answer")))))</f>
        <v>No Answer</v>
      </c>
    </row>
    <row r="129" spans="1:7" x14ac:dyDescent="0.35">
      <c r="A129" s="104" t="s">
        <v>94</v>
      </c>
      <c r="B129" s="104"/>
      <c r="C129" s="104"/>
      <c r="D129" s="26"/>
      <c r="E129" s="27"/>
      <c r="F129" s="38"/>
    </row>
    <row r="130" spans="1:7" ht="26" x14ac:dyDescent="0.35">
      <c r="A130" s="28" t="s">
        <v>214</v>
      </c>
      <c r="B130" s="24" t="s">
        <v>215</v>
      </c>
      <c r="C130" s="29" t="s">
        <v>216</v>
      </c>
      <c r="D130" s="23"/>
      <c r="E130" s="90"/>
      <c r="F130" s="39">
        <f>IF(D130="I - Included with COTS",3,IF(D130="IN - Included by UAT (no cost)",1,IF(D130="IC - Included by UAT (with cost)",0,IF(D130="N- Cannot Meet",0,))))</f>
        <v>0</v>
      </c>
      <c r="G130" s="39" t="str">
        <f>IF(D130="I - Included with COTS","I",IF(D130="IN - Included by UAT (no cost)","IN",IF(D130="IC - included by UAT (with cost)","IC",IF(D130="N- Cannot Meet","N",IF(D130=$G$1,"No Answer")))))</f>
        <v>No Answer</v>
      </c>
    </row>
    <row r="131" spans="1:7" x14ac:dyDescent="0.35">
      <c r="A131" s="105" t="s">
        <v>217</v>
      </c>
      <c r="B131" s="105"/>
      <c r="C131" s="105"/>
      <c r="D131" s="8"/>
      <c r="E131" s="22"/>
      <c r="F131" s="37"/>
    </row>
    <row r="132" spans="1:7" ht="26" x14ac:dyDescent="0.35">
      <c r="A132" s="17" t="s">
        <v>218</v>
      </c>
      <c r="B132" s="13" t="s">
        <v>219</v>
      </c>
      <c r="C132" s="14" t="s">
        <v>220</v>
      </c>
      <c r="D132" s="25"/>
      <c r="E132" s="78"/>
      <c r="F132" s="39">
        <f>IF(D132="I - Included with COTS",3,IF(D132="IN - Included by UAT (no cost)",1,IF(D132="IC - Included by UAT (with cost)",0,IF(D132="N- Cannot Meet",0,))))</f>
        <v>0</v>
      </c>
      <c r="G132" s="39" t="str">
        <f>IF(D132="I - Included with COTS","I",IF(D132="IN - Included by UAT (no cost)","IN",IF(D132="IC - included by UAT (with cost)","IC",IF(D132="N- Cannot Meet","N",IF(D132=$G$1,"No Answer")))))</f>
        <v>No Answer</v>
      </c>
    </row>
    <row r="133" spans="1:7" x14ac:dyDescent="0.35">
      <c r="A133" s="17" t="s">
        <v>221</v>
      </c>
      <c r="B133" s="13" t="s">
        <v>222</v>
      </c>
      <c r="C133" s="14" t="s">
        <v>223</v>
      </c>
      <c r="D133" s="25"/>
      <c r="E133" s="78"/>
      <c r="F133" s="39">
        <f>IF(D133="I - Included with COTS",3,IF(D133="IN - Included by UAT (no cost)",1,IF(D133="IC - Included by UAT (with cost)",0,IF(D133="N- Cannot Meet",0,))))</f>
        <v>0</v>
      </c>
      <c r="G133" s="39" t="str">
        <f>IF(D133="I - Included with COTS","I",IF(D133="IN - Included by UAT (no cost)","IN",IF(D133="IC - included by UAT (with cost)","IC",IF(D133="N- Cannot Meet","N",IF(D133=$G$1,"No Answer")))))</f>
        <v>No Answer</v>
      </c>
    </row>
    <row r="134" spans="1:7" ht="39" x14ac:dyDescent="0.35">
      <c r="A134" s="17" t="s">
        <v>224</v>
      </c>
      <c r="B134" s="13" t="s">
        <v>225</v>
      </c>
      <c r="C134" s="14" t="s">
        <v>226</v>
      </c>
      <c r="D134" s="23"/>
      <c r="E134" s="78"/>
      <c r="F134" s="39">
        <f>IF(D134="I - Included with COTS",3,IF(D134="IN - Included by UAT (no cost)",1,IF(D134="IC - Included by UAT (with cost)",0,IF(D134="N- Cannot Meet",0,))))</f>
        <v>0</v>
      </c>
      <c r="G134" s="39" t="str">
        <f>IF(D134="I - Included with COTS","I",IF(D134="IN - Included by UAT (no cost)","IN",IF(D134="IC - included by UAT (with cost)","IC",IF(D134="N- Cannot Meet","N",IF(D134=$G$1,"No Answer")))))</f>
        <v>No Answer</v>
      </c>
    </row>
    <row r="135" spans="1:7" ht="26" x14ac:dyDescent="0.35">
      <c r="A135" s="17" t="s">
        <v>227</v>
      </c>
      <c r="B135" s="13" t="s">
        <v>228</v>
      </c>
      <c r="C135" s="14" t="s">
        <v>229</v>
      </c>
      <c r="D135" s="23"/>
      <c r="E135" s="78"/>
      <c r="F135" s="39">
        <f>IF(D135="I - Included with COTS",3,IF(D135="IN - Included by UAT (no cost)",1,IF(D135="IC - Included by UAT (with cost)",0,IF(D135="N- Cannot Meet",0,))))</f>
        <v>0</v>
      </c>
      <c r="G135" s="39" t="str">
        <f>IF(D135="I - Included with COTS","I",IF(D135="IN - Included by UAT (no cost)","IN",IF(D135="IC - included by UAT (with cost)","IC",IF(D135="N- Cannot Meet","N",IF(D135=$G$1,"No Answer")))))</f>
        <v>No Answer</v>
      </c>
    </row>
    <row r="136" spans="1:7" x14ac:dyDescent="0.35">
      <c r="A136" s="102" t="s">
        <v>230</v>
      </c>
      <c r="B136" s="102"/>
      <c r="C136" s="102"/>
      <c r="D136" s="8"/>
      <c r="E136" s="22"/>
    </row>
    <row r="137" spans="1:7" ht="26" x14ac:dyDescent="0.35">
      <c r="A137" s="17" t="s">
        <v>231</v>
      </c>
      <c r="B137" s="13" t="s">
        <v>232</v>
      </c>
      <c r="C137" s="14" t="s">
        <v>233</v>
      </c>
      <c r="D137" s="23"/>
      <c r="E137" s="78"/>
      <c r="F137" s="39">
        <f>IF(D137="I - Included with COTS",3,IF(D137="IN - Included by UAT (no cost)",1,IF(D137="IC - Included by UAT (with cost)",0,IF(D137="N- Cannot Meet",0,))))</f>
        <v>0</v>
      </c>
      <c r="G137" s="39" t="str">
        <f>IF(D137="I - Included with COTS","I",IF(D137="IN - Included by UAT (no cost)","IN",IF(D137="IC - included by UAT (with cost)","IC",IF(D137="N- Cannot Meet","N",IF(D137=$G$1,"No Answer")))))</f>
        <v>No Answer</v>
      </c>
    </row>
    <row r="138" spans="1:7" ht="26" x14ac:dyDescent="0.35">
      <c r="A138" s="17" t="s">
        <v>234</v>
      </c>
      <c r="B138" s="13" t="s">
        <v>235</v>
      </c>
      <c r="C138" s="14" t="s">
        <v>236</v>
      </c>
      <c r="D138" s="23"/>
      <c r="E138" s="78"/>
      <c r="F138" s="39">
        <f>IF(D138="I - Included with COTS",3,IF(D138="IN - Included by UAT (no cost)",1,IF(D138="IC - Included by UAT (with cost)",0,IF(D138="N- Cannot Meet",0,))))</f>
        <v>0</v>
      </c>
      <c r="G138" s="39" t="str">
        <f>IF(D138="I - Included with COTS","I",IF(D138="IN - Included by UAT (no cost)","IN",IF(D138="IC - included by UAT (with cost)","IC",IF(D138="N- Cannot Meet","N",IF(D138=$G$1,"No Answer")))))</f>
        <v>No Answer</v>
      </c>
    </row>
    <row r="139" spans="1:7" x14ac:dyDescent="0.35">
      <c r="A139" s="17" t="s">
        <v>237</v>
      </c>
      <c r="B139" s="13" t="s">
        <v>238</v>
      </c>
      <c r="C139" s="14" t="s">
        <v>239</v>
      </c>
      <c r="D139" s="23"/>
      <c r="E139" s="78"/>
      <c r="F139" s="39">
        <f>IF(D139="I - Included with COTS",3,IF(D139="IN - Included by UAT (no cost)",1,IF(D139="IC - Included by UAT (with cost)",0,IF(D139="N- Cannot Meet",0,))))</f>
        <v>0</v>
      </c>
      <c r="G139" s="39" t="str">
        <f>IF(D139="I - Included with COTS","I",IF(D139="IN - Included by UAT (no cost)","IN",IF(D139="IC - included by UAT (with cost)","IC",IF(D139="N- Cannot Meet","N",IF(D139=$G$1,"No Answer")))))</f>
        <v>No Answer</v>
      </c>
    </row>
    <row r="140" spans="1:7" x14ac:dyDescent="0.35">
      <c r="A140" s="17" t="s">
        <v>240</v>
      </c>
      <c r="B140" s="13" t="s">
        <v>241</v>
      </c>
      <c r="C140" s="14" t="s">
        <v>242</v>
      </c>
      <c r="D140" s="23"/>
      <c r="E140" s="78"/>
      <c r="F140" s="39">
        <f>IF(D140="I - Included with COTS",3,IF(D140="IN - Included by UAT (no cost)",1,IF(D140="IC - Included by UAT (with cost)",0,IF(D140="N- Cannot Meet",0,))))</f>
        <v>0</v>
      </c>
      <c r="G140" s="39" t="str">
        <f>IF(D140="I - Included with COTS","I",IF(D140="IN - Included by UAT (no cost)","IN",IF(D140="IC - included by UAT (with cost)","IC",IF(D140="N- Cannot Meet","N",IF(D140=$G$1,"No Answer")))))</f>
        <v>No Answer</v>
      </c>
    </row>
    <row r="141" spans="1:7" x14ac:dyDescent="0.35">
      <c r="A141" s="17" t="s">
        <v>243</v>
      </c>
      <c r="B141" s="13" t="s">
        <v>244</v>
      </c>
      <c r="C141" s="14" t="s">
        <v>245</v>
      </c>
      <c r="D141" s="23"/>
      <c r="E141" s="78"/>
      <c r="F141" s="39">
        <f>IF(D141="I - Included with COTS",3,IF(D141="IN - Included by UAT (no cost)",1,IF(D141="IC - Included by UAT (with cost)",0,IF(D141="N- Cannot Meet",0,))))</f>
        <v>0</v>
      </c>
      <c r="G141" s="39" t="str">
        <f>IF(D141="I - Included with COTS","I",IF(D141="IN - Included by UAT (no cost)","IN",IF(D141="IC - included by UAT (with cost)","IC",IF(D141="N- Cannot Meet","N",IF(D141=$G$1,"No Answer")))))</f>
        <v>No Answer</v>
      </c>
    </row>
    <row r="142" spans="1:7" x14ac:dyDescent="0.35">
      <c r="A142" s="105" t="s">
        <v>246</v>
      </c>
      <c r="B142" s="105"/>
      <c r="C142" s="105"/>
      <c r="D142" s="8"/>
      <c r="E142" s="22"/>
    </row>
    <row r="143" spans="1:7" ht="26" x14ac:dyDescent="0.35">
      <c r="A143" s="17" t="s">
        <v>247</v>
      </c>
      <c r="B143" s="13" t="s">
        <v>248</v>
      </c>
      <c r="C143" s="14" t="s">
        <v>249</v>
      </c>
      <c r="D143" s="23"/>
      <c r="E143" s="78"/>
      <c r="F143" s="39">
        <f t="shared" ref="F143:F155" si="14">IF(D143="I - Included with COTS",3,IF(D143="IN - Included by UAT (no cost)",1,IF(D143="IC - Included by UAT (with cost)",0,IF(D143="N- Cannot Meet",0,))))</f>
        <v>0</v>
      </c>
      <c r="G143" s="39" t="str">
        <f t="shared" ref="G143:G155" si="15">IF(D143="I - Included with COTS","I",IF(D143="IN - Included by UAT (no cost)","IN",IF(D143="IC - included by UAT (with cost)","IC",IF(D143="N- Cannot Meet","N",IF(D143=$G$1,"No Answer")))))</f>
        <v>No Answer</v>
      </c>
    </row>
    <row r="144" spans="1:7" x14ac:dyDescent="0.35">
      <c r="A144" s="17" t="s">
        <v>250</v>
      </c>
      <c r="B144" s="13" t="s">
        <v>251</v>
      </c>
      <c r="C144" s="14" t="s">
        <v>252</v>
      </c>
      <c r="D144" s="23"/>
      <c r="E144" s="78"/>
      <c r="F144" s="39">
        <f t="shared" si="14"/>
        <v>0</v>
      </c>
      <c r="G144" s="39" t="str">
        <f t="shared" si="15"/>
        <v>No Answer</v>
      </c>
    </row>
    <row r="145" spans="1:7" ht="26" x14ac:dyDescent="0.35">
      <c r="A145" s="17" t="s">
        <v>253</v>
      </c>
      <c r="B145" s="13" t="s">
        <v>254</v>
      </c>
      <c r="C145" s="14" t="s">
        <v>255</v>
      </c>
      <c r="D145" s="23"/>
      <c r="E145" s="78"/>
      <c r="F145" s="39">
        <f t="shared" si="14"/>
        <v>0</v>
      </c>
      <c r="G145" s="39" t="str">
        <f t="shared" si="15"/>
        <v>No Answer</v>
      </c>
    </row>
    <row r="146" spans="1:7" x14ac:dyDescent="0.35">
      <c r="A146" s="17" t="s">
        <v>256</v>
      </c>
      <c r="B146" s="13" t="s">
        <v>257</v>
      </c>
      <c r="C146" s="14" t="s">
        <v>258</v>
      </c>
      <c r="D146" s="23"/>
      <c r="E146" s="78"/>
      <c r="F146" s="39">
        <f t="shared" si="14"/>
        <v>0</v>
      </c>
      <c r="G146" s="39" t="str">
        <f t="shared" si="15"/>
        <v>No Answer</v>
      </c>
    </row>
    <row r="147" spans="1:7" x14ac:dyDescent="0.35">
      <c r="A147" s="17" t="s">
        <v>259</v>
      </c>
      <c r="B147" s="13" t="s">
        <v>260</v>
      </c>
      <c r="C147" s="14" t="s">
        <v>261</v>
      </c>
      <c r="D147" s="23"/>
      <c r="E147" s="78"/>
      <c r="F147" s="39">
        <f t="shared" si="14"/>
        <v>0</v>
      </c>
      <c r="G147" s="39" t="str">
        <f t="shared" si="15"/>
        <v>No Answer</v>
      </c>
    </row>
    <row r="148" spans="1:7" ht="26" x14ac:dyDescent="0.35">
      <c r="A148" s="17" t="s">
        <v>262</v>
      </c>
      <c r="B148" s="13" t="s">
        <v>263</v>
      </c>
      <c r="C148" s="14" t="s">
        <v>264</v>
      </c>
      <c r="D148" s="23"/>
      <c r="E148" s="78"/>
      <c r="F148" s="39">
        <f t="shared" si="14"/>
        <v>0</v>
      </c>
      <c r="G148" s="39" t="str">
        <f t="shared" si="15"/>
        <v>No Answer</v>
      </c>
    </row>
    <row r="149" spans="1:7" x14ac:dyDescent="0.35">
      <c r="A149" s="17" t="s">
        <v>265</v>
      </c>
      <c r="B149" s="13" t="s">
        <v>266</v>
      </c>
      <c r="C149" s="14" t="s">
        <v>267</v>
      </c>
      <c r="D149" s="23"/>
      <c r="E149" s="78"/>
      <c r="F149" s="39">
        <f t="shared" si="14"/>
        <v>0</v>
      </c>
      <c r="G149" s="39" t="str">
        <f t="shared" si="15"/>
        <v>No Answer</v>
      </c>
    </row>
    <row r="150" spans="1:7" x14ac:dyDescent="0.35">
      <c r="A150" s="17" t="s">
        <v>268</v>
      </c>
      <c r="B150" s="13" t="s">
        <v>269</v>
      </c>
      <c r="C150" s="14" t="s">
        <v>270</v>
      </c>
      <c r="D150" s="23"/>
      <c r="E150" s="78"/>
      <c r="F150" s="39">
        <f t="shared" si="14"/>
        <v>0</v>
      </c>
      <c r="G150" s="39" t="str">
        <f t="shared" si="15"/>
        <v>No Answer</v>
      </c>
    </row>
    <row r="151" spans="1:7" ht="26" x14ac:dyDescent="0.35">
      <c r="A151" s="17" t="s">
        <v>271</v>
      </c>
      <c r="B151" s="13" t="s">
        <v>272</v>
      </c>
      <c r="C151" s="14" t="s">
        <v>273</v>
      </c>
      <c r="D151" s="23"/>
      <c r="E151" s="78"/>
      <c r="F151" s="39">
        <f t="shared" si="14"/>
        <v>0</v>
      </c>
      <c r="G151" s="39" t="str">
        <f t="shared" si="15"/>
        <v>No Answer</v>
      </c>
    </row>
    <row r="152" spans="1:7" ht="26" x14ac:dyDescent="0.35">
      <c r="A152" s="17" t="s">
        <v>274</v>
      </c>
      <c r="B152" s="13" t="s">
        <v>275</v>
      </c>
      <c r="C152" s="14" t="s">
        <v>276</v>
      </c>
      <c r="D152" s="23"/>
      <c r="E152" s="78"/>
      <c r="F152" s="39">
        <f t="shared" si="14"/>
        <v>0</v>
      </c>
      <c r="G152" s="39" t="str">
        <f t="shared" si="15"/>
        <v>No Answer</v>
      </c>
    </row>
    <row r="153" spans="1:7" x14ac:dyDescent="0.35">
      <c r="A153" s="17" t="s">
        <v>277</v>
      </c>
      <c r="B153" s="13" t="s">
        <v>278</v>
      </c>
      <c r="C153" s="14" t="s">
        <v>279</v>
      </c>
      <c r="D153" s="23"/>
      <c r="E153" s="78"/>
      <c r="F153" s="39">
        <f t="shared" si="14"/>
        <v>0</v>
      </c>
      <c r="G153" s="39" t="str">
        <f t="shared" si="15"/>
        <v>No Answer</v>
      </c>
    </row>
    <row r="154" spans="1:7" ht="26" x14ac:dyDescent="0.35">
      <c r="A154" s="17" t="s">
        <v>280</v>
      </c>
      <c r="B154" s="13" t="s">
        <v>281</v>
      </c>
      <c r="C154" s="14" t="s">
        <v>282</v>
      </c>
      <c r="D154" s="23"/>
      <c r="E154" s="78"/>
      <c r="F154" s="39">
        <f t="shared" si="14"/>
        <v>0</v>
      </c>
      <c r="G154" s="39" t="str">
        <f t="shared" si="15"/>
        <v>No Answer</v>
      </c>
    </row>
    <row r="155" spans="1:7" ht="39" x14ac:dyDescent="0.35">
      <c r="A155" s="17" t="s">
        <v>283</v>
      </c>
      <c r="B155" s="13" t="s">
        <v>284</v>
      </c>
      <c r="C155" s="14" t="s">
        <v>285</v>
      </c>
      <c r="D155" s="23"/>
      <c r="E155" s="78"/>
      <c r="F155" s="39">
        <f t="shared" si="14"/>
        <v>0</v>
      </c>
      <c r="G155" s="39" t="str">
        <f t="shared" si="15"/>
        <v>No Answer</v>
      </c>
    </row>
    <row r="156" spans="1:7" x14ac:dyDescent="0.35">
      <c r="A156" s="102" t="s">
        <v>77</v>
      </c>
      <c r="B156" s="102"/>
      <c r="C156" s="102"/>
      <c r="D156" s="8"/>
      <c r="E156" s="22"/>
    </row>
    <row r="157" spans="1:7" ht="39" x14ac:dyDescent="0.35">
      <c r="A157" s="17" t="s">
        <v>286</v>
      </c>
      <c r="B157" s="11" t="s">
        <v>287</v>
      </c>
      <c r="C157" s="14" t="s">
        <v>288</v>
      </c>
      <c r="D157" s="23"/>
      <c r="E157" s="78"/>
      <c r="F157" s="39">
        <f>IF(D157="I - Included with COTS",3,IF(D157="IN - Included by UAT (no cost)",1,IF(D157="IC - Included by UAT (with cost)",0,IF(D157="N- Cannot Meet",0,))))</f>
        <v>0</v>
      </c>
      <c r="G157" s="39" t="str">
        <f>IF(D157="I - Included with COTS","I",IF(D157="IN - Included by UAT (no cost)","IN",IF(D157="IC - included by UAT (with cost)","IC",IF(D157="N- Cannot Meet","N",IF(D157=$G$1,"No Answer")))))</f>
        <v>No Answer</v>
      </c>
    </row>
    <row r="158" spans="1:7" ht="65" x14ac:dyDescent="0.35">
      <c r="A158" s="17" t="s">
        <v>289</v>
      </c>
      <c r="B158" s="11" t="s">
        <v>290</v>
      </c>
      <c r="C158" s="20" t="s">
        <v>291</v>
      </c>
      <c r="D158" s="23"/>
      <c r="E158" s="78"/>
      <c r="F158" s="39">
        <f>IF(D158="I - Included with COTS",3,IF(D158="IN - Included by UAT (no cost)",1,IF(D158="IC - Included by UAT (with cost)",0,IF(D158="N- Cannot Meet",0,))))</f>
        <v>0</v>
      </c>
      <c r="G158" s="39" t="str">
        <f>IF(D158="I - Included with COTS","I",IF(D158="IN - Included by UAT (no cost)","IN",IF(D158="IC - included by UAT (with cost)","IC",IF(D158="N- Cannot Meet","N",IF(D158=$G$1,"No Answer")))))</f>
        <v>No Answer</v>
      </c>
    </row>
    <row r="159" spans="1:7" ht="26" x14ac:dyDescent="0.35">
      <c r="A159" s="17" t="s">
        <v>292</v>
      </c>
      <c r="B159" s="11" t="s">
        <v>293</v>
      </c>
      <c r="C159" s="12" t="s">
        <v>294</v>
      </c>
      <c r="D159" s="23"/>
      <c r="E159" s="78"/>
      <c r="F159" s="39">
        <f>IF(D159="I - Included with COTS",3,IF(D159="IN - Included by UAT (no cost)",1,IF(D159="IC - Included by UAT (with cost)",0,IF(D159="N- Cannot Meet",0,))))</f>
        <v>0</v>
      </c>
      <c r="G159" s="39" t="str">
        <f>IF(D159="I - Included with COTS","I",IF(D159="IN - Included by UAT (no cost)","IN",IF(D159="IC - included by UAT (with cost)","IC",IF(D159="N- Cannot Meet","N",IF(D159=$G$1,"No Answer")))))</f>
        <v>No Answer</v>
      </c>
    </row>
    <row r="160" spans="1:7" x14ac:dyDescent="0.35">
      <c r="A160" s="105" t="s">
        <v>295</v>
      </c>
      <c r="B160" s="105"/>
      <c r="C160" s="105"/>
      <c r="D160" s="8"/>
      <c r="E160" s="22"/>
    </row>
    <row r="161" spans="1:7" ht="26" x14ac:dyDescent="0.35">
      <c r="A161" s="17" t="s">
        <v>296</v>
      </c>
      <c r="B161" s="13" t="s">
        <v>297</v>
      </c>
      <c r="C161" s="14" t="s">
        <v>298</v>
      </c>
      <c r="D161" s="23"/>
      <c r="E161" s="78"/>
      <c r="F161" s="39">
        <f t="shared" ref="F161:F176" si="16">IF(D161="I - Included with COTS",3,IF(D161="IN - Included by UAT (no cost)",1,IF(D161="IC - Included by UAT (with cost)",0,IF(D161="N- Cannot Meet",0,))))</f>
        <v>0</v>
      </c>
      <c r="G161" s="39" t="str">
        <f t="shared" ref="G161:G176" si="17">IF(D161="I - Included with COTS","I",IF(D161="IN - Included by UAT (no cost)","IN",IF(D161="IC - included by UAT (with cost)","IC",IF(D161="N- Cannot Meet","N",IF(D161=$G$1,"No Answer")))))</f>
        <v>No Answer</v>
      </c>
    </row>
    <row r="162" spans="1:7" ht="26" x14ac:dyDescent="0.35">
      <c r="A162" s="17" t="s">
        <v>299</v>
      </c>
      <c r="B162" s="13" t="s">
        <v>300</v>
      </c>
      <c r="C162" s="14" t="s">
        <v>301</v>
      </c>
      <c r="D162" s="23"/>
      <c r="E162" s="78"/>
      <c r="F162" s="39">
        <f t="shared" si="16"/>
        <v>0</v>
      </c>
      <c r="G162" s="39" t="str">
        <f t="shared" si="17"/>
        <v>No Answer</v>
      </c>
    </row>
    <row r="163" spans="1:7" x14ac:dyDescent="0.35">
      <c r="A163" s="17" t="s">
        <v>302</v>
      </c>
      <c r="B163" s="13" t="s">
        <v>303</v>
      </c>
      <c r="C163" s="14" t="s">
        <v>304</v>
      </c>
      <c r="D163" s="23"/>
      <c r="E163" s="78"/>
      <c r="F163" s="39">
        <f t="shared" si="16"/>
        <v>0</v>
      </c>
      <c r="G163" s="39" t="str">
        <f t="shared" si="17"/>
        <v>No Answer</v>
      </c>
    </row>
    <row r="164" spans="1:7" x14ac:dyDescent="0.35">
      <c r="A164" s="17" t="s">
        <v>305</v>
      </c>
      <c r="B164" s="13" t="s">
        <v>306</v>
      </c>
      <c r="C164" s="14" t="s">
        <v>307</v>
      </c>
      <c r="D164" s="23"/>
      <c r="E164" s="78"/>
      <c r="F164" s="39">
        <f t="shared" si="16"/>
        <v>0</v>
      </c>
      <c r="G164" s="39" t="str">
        <f t="shared" si="17"/>
        <v>No Answer</v>
      </c>
    </row>
    <row r="165" spans="1:7" ht="52" x14ac:dyDescent="0.35">
      <c r="A165" s="17" t="s">
        <v>308</v>
      </c>
      <c r="B165" s="13" t="s">
        <v>309</v>
      </c>
      <c r="C165" s="14" t="s">
        <v>310</v>
      </c>
      <c r="D165" s="23"/>
      <c r="E165" s="78"/>
      <c r="F165" s="39">
        <f t="shared" si="16"/>
        <v>0</v>
      </c>
      <c r="G165" s="39" t="str">
        <f t="shared" si="17"/>
        <v>No Answer</v>
      </c>
    </row>
    <row r="166" spans="1:7" ht="26" x14ac:dyDescent="0.35">
      <c r="A166" s="17" t="s">
        <v>311</v>
      </c>
      <c r="B166" s="13" t="s">
        <v>312</v>
      </c>
      <c r="C166" s="14" t="s">
        <v>313</v>
      </c>
      <c r="D166" s="23"/>
      <c r="E166" s="78"/>
      <c r="F166" s="39">
        <f t="shared" si="16"/>
        <v>0</v>
      </c>
      <c r="G166" s="39" t="str">
        <f t="shared" si="17"/>
        <v>No Answer</v>
      </c>
    </row>
    <row r="167" spans="1:7" ht="26" x14ac:dyDescent="0.35">
      <c r="A167" s="17" t="s">
        <v>314</v>
      </c>
      <c r="B167" s="13" t="s">
        <v>315</v>
      </c>
      <c r="C167" s="14" t="s">
        <v>316</v>
      </c>
      <c r="D167" s="23"/>
      <c r="E167" s="78"/>
      <c r="F167" s="39">
        <f t="shared" si="16"/>
        <v>0</v>
      </c>
      <c r="G167" s="39" t="str">
        <f t="shared" si="17"/>
        <v>No Answer</v>
      </c>
    </row>
    <row r="168" spans="1:7" x14ac:dyDescent="0.35">
      <c r="A168" s="17" t="s">
        <v>317</v>
      </c>
      <c r="B168" s="13" t="s">
        <v>318</v>
      </c>
      <c r="C168" s="14" t="s">
        <v>319</v>
      </c>
      <c r="D168" s="23"/>
      <c r="E168" s="78"/>
      <c r="F168" s="39">
        <f t="shared" si="16"/>
        <v>0</v>
      </c>
      <c r="G168" s="39" t="str">
        <f t="shared" si="17"/>
        <v>No Answer</v>
      </c>
    </row>
    <row r="169" spans="1:7" ht="26" x14ac:dyDescent="0.35">
      <c r="A169" s="17" t="s">
        <v>320</v>
      </c>
      <c r="B169" s="13" t="s">
        <v>321</v>
      </c>
      <c r="C169" s="14" t="s">
        <v>322</v>
      </c>
      <c r="D169" s="23"/>
      <c r="E169" s="78"/>
      <c r="F169" s="39">
        <f t="shared" si="16"/>
        <v>0</v>
      </c>
      <c r="G169" s="39" t="str">
        <f t="shared" si="17"/>
        <v>No Answer</v>
      </c>
    </row>
    <row r="170" spans="1:7" ht="26" x14ac:dyDescent="0.35">
      <c r="A170" s="17" t="s">
        <v>323</v>
      </c>
      <c r="B170" s="13" t="s">
        <v>324</v>
      </c>
      <c r="C170" s="14" t="s">
        <v>325</v>
      </c>
      <c r="D170" s="23"/>
      <c r="E170" s="78"/>
      <c r="F170" s="39">
        <f t="shared" si="16"/>
        <v>0</v>
      </c>
      <c r="G170" s="39" t="str">
        <f t="shared" si="17"/>
        <v>No Answer</v>
      </c>
    </row>
    <row r="171" spans="1:7" x14ac:dyDescent="0.35">
      <c r="A171" s="17" t="s">
        <v>326</v>
      </c>
      <c r="B171" s="13" t="s">
        <v>327</v>
      </c>
      <c r="C171" s="14" t="s">
        <v>328</v>
      </c>
      <c r="D171" s="23"/>
      <c r="E171" s="78"/>
      <c r="F171" s="39">
        <f t="shared" si="16"/>
        <v>0</v>
      </c>
      <c r="G171" s="39" t="str">
        <f t="shared" si="17"/>
        <v>No Answer</v>
      </c>
    </row>
    <row r="172" spans="1:7" x14ac:dyDescent="0.35">
      <c r="A172" s="17" t="s">
        <v>329</v>
      </c>
      <c r="B172" s="13" t="s">
        <v>330</v>
      </c>
      <c r="C172" s="14" t="s">
        <v>331</v>
      </c>
      <c r="D172" s="23"/>
      <c r="E172" s="78"/>
      <c r="F172" s="39">
        <f t="shared" si="16"/>
        <v>0</v>
      </c>
      <c r="G172" s="39" t="str">
        <f t="shared" si="17"/>
        <v>No Answer</v>
      </c>
    </row>
    <row r="173" spans="1:7" x14ac:dyDescent="0.35">
      <c r="A173" s="17" t="s">
        <v>332</v>
      </c>
      <c r="B173" s="13" t="s">
        <v>333</v>
      </c>
      <c r="C173" s="14" t="s">
        <v>334</v>
      </c>
      <c r="D173" s="23"/>
      <c r="E173" s="78"/>
      <c r="F173" s="39">
        <f t="shared" si="16"/>
        <v>0</v>
      </c>
      <c r="G173" s="39" t="str">
        <f t="shared" si="17"/>
        <v>No Answer</v>
      </c>
    </row>
    <row r="174" spans="1:7" ht="26" x14ac:dyDescent="0.35">
      <c r="A174" s="17" t="s">
        <v>335</v>
      </c>
      <c r="B174" s="13" t="s">
        <v>336</v>
      </c>
      <c r="C174" s="14" t="s">
        <v>337</v>
      </c>
      <c r="D174" s="23"/>
      <c r="E174" s="78"/>
      <c r="F174" s="39">
        <f t="shared" si="16"/>
        <v>0</v>
      </c>
      <c r="G174" s="39" t="str">
        <f t="shared" si="17"/>
        <v>No Answer</v>
      </c>
    </row>
    <row r="175" spans="1:7" ht="26" x14ac:dyDescent="0.35">
      <c r="A175" s="17" t="s">
        <v>338</v>
      </c>
      <c r="B175" s="13" t="s">
        <v>339</v>
      </c>
      <c r="C175" s="14" t="s">
        <v>340</v>
      </c>
      <c r="D175" s="23"/>
      <c r="E175" s="78"/>
      <c r="F175" s="39">
        <f t="shared" si="16"/>
        <v>0</v>
      </c>
      <c r="G175" s="39" t="str">
        <f t="shared" si="17"/>
        <v>No Answer</v>
      </c>
    </row>
    <row r="176" spans="1:7" ht="26" x14ac:dyDescent="0.35">
      <c r="A176" s="17" t="s">
        <v>341</v>
      </c>
      <c r="B176" s="13" t="s">
        <v>342</v>
      </c>
      <c r="C176" s="14" t="s">
        <v>343</v>
      </c>
      <c r="D176" s="23"/>
      <c r="E176" s="78"/>
      <c r="F176" s="39">
        <f t="shared" si="16"/>
        <v>0</v>
      </c>
      <c r="G176" s="39" t="str">
        <f t="shared" si="17"/>
        <v>No Answer</v>
      </c>
    </row>
    <row r="177" spans="1:7" x14ac:dyDescent="0.35">
      <c r="A177" s="102" t="s">
        <v>136</v>
      </c>
      <c r="B177" s="102"/>
      <c r="C177" s="102"/>
      <c r="D177" s="8"/>
      <c r="E177" s="8"/>
    </row>
    <row r="178" spans="1:7" ht="39" x14ac:dyDescent="0.35">
      <c r="A178" s="17" t="s">
        <v>344</v>
      </c>
      <c r="B178" s="13" t="s">
        <v>345</v>
      </c>
      <c r="C178" s="14" t="s">
        <v>346</v>
      </c>
      <c r="D178" s="10"/>
      <c r="E178" s="78"/>
      <c r="F178" s="39">
        <f t="shared" ref="F178:F184" si="18">IF(D178="I - Included with COTS",3,IF(D178="IN - Included by UAT (no cost)",1,IF(D178="IC - Included by UAT (with cost)",0,IF(D178="N- Cannot Meet",0,))))</f>
        <v>0</v>
      </c>
      <c r="G178" s="39" t="str">
        <f t="shared" ref="G178:G184" si="19">IF(D178="I - Included with COTS","I",IF(D178="IN - Included by UAT (no cost)","IN",IF(D178="IC - included by UAT (with cost)","IC",IF(D178="N- Cannot Meet","N",IF(D178=$G$1,"No Answer")))))</f>
        <v>No Answer</v>
      </c>
    </row>
    <row r="179" spans="1:7" x14ac:dyDescent="0.35">
      <c r="A179" s="17" t="s">
        <v>347</v>
      </c>
      <c r="B179" s="32" t="s">
        <v>348</v>
      </c>
      <c r="C179" s="31" t="s">
        <v>349</v>
      </c>
      <c r="D179" s="30"/>
      <c r="E179" s="85"/>
      <c r="F179" s="39">
        <f t="shared" si="18"/>
        <v>0</v>
      </c>
      <c r="G179" s="39" t="str">
        <f t="shared" si="19"/>
        <v>No Answer</v>
      </c>
    </row>
    <row r="180" spans="1:7" ht="26" x14ac:dyDescent="0.35">
      <c r="A180" s="17" t="s">
        <v>350</v>
      </c>
      <c r="B180" s="13" t="s">
        <v>351</v>
      </c>
      <c r="C180" s="14" t="s">
        <v>352</v>
      </c>
      <c r="D180" s="10"/>
      <c r="E180" s="78"/>
      <c r="F180" s="39">
        <f t="shared" si="18"/>
        <v>0</v>
      </c>
      <c r="G180" s="39" t="str">
        <f t="shared" si="19"/>
        <v>No Answer</v>
      </c>
    </row>
    <row r="181" spans="1:7" ht="39" x14ac:dyDescent="0.35">
      <c r="A181" s="17" t="s">
        <v>353</v>
      </c>
      <c r="B181" s="13" t="s">
        <v>354</v>
      </c>
      <c r="C181" s="14" t="s">
        <v>355</v>
      </c>
      <c r="D181" s="10"/>
      <c r="E181" s="78"/>
      <c r="F181" s="39">
        <f t="shared" si="18"/>
        <v>0</v>
      </c>
      <c r="G181" s="39" t="str">
        <f t="shared" si="19"/>
        <v>No Answer</v>
      </c>
    </row>
    <row r="182" spans="1:7" ht="26" x14ac:dyDescent="0.35">
      <c r="A182" s="17" t="s">
        <v>356</v>
      </c>
      <c r="B182" s="13" t="s">
        <v>357</v>
      </c>
      <c r="C182" s="14" t="s">
        <v>358</v>
      </c>
      <c r="D182" s="10"/>
      <c r="E182" s="78"/>
      <c r="F182" s="39">
        <f t="shared" si="18"/>
        <v>0</v>
      </c>
      <c r="G182" s="39" t="str">
        <f t="shared" si="19"/>
        <v>No Answer</v>
      </c>
    </row>
    <row r="183" spans="1:7" ht="26" x14ac:dyDescent="0.35">
      <c r="A183" s="17" t="s">
        <v>359</v>
      </c>
      <c r="B183" s="13" t="s">
        <v>360</v>
      </c>
      <c r="C183" s="14" t="s">
        <v>361</v>
      </c>
      <c r="D183" s="10"/>
      <c r="E183" s="78"/>
      <c r="F183" s="39">
        <f t="shared" si="18"/>
        <v>0</v>
      </c>
      <c r="G183" s="39" t="str">
        <f t="shared" si="19"/>
        <v>No Answer</v>
      </c>
    </row>
    <row r="184" spans="1:7" ht="39" x14ac:dyDescent="0.35">
      <c r="A184" s="17" t="s">
        <v>362</v>
      </c>
      <c r="B184" s="13" t="s">
        <v>363</v>
      </c>
      <c r="C184" s="14" t="s">
        <v>364</v>
      </c>
      <c r="D184" s="81"/>
      <c r="E184" s="78"/>
      <c r="F184" s="39">
        <f t="shared" si="18"/>
        <v>0</v>
      </c>
      <c r="G184" s="39" t="str">
        <f t="shared" si="19"/>
        <v>No Answer</v>
      </c>
    </row>
    <row r="185" spans="1:7" x14ac:dyDescent="0.35">
      <c r="A185" s="102" t="s">
        <v>365</v>
      </c>
      <c r="B185" s="102"/>
      <c r="C185" s="102"/>
      <c r="D185" s="8"/>
      <c r="E185" s="8"/>
    </row>
    <row r="186" spans="1:7" ht="26" x14ac:dyDescent="0.35">
      <c r="A186" s="17" t="s">
        <v>366</v>
      </c>
      <c r="B186" s="13" t="s">
        <v>367</v>
      </c>
      <c r="C186" s="14" t="s">
        <v>368</v>
      </c>
      <c r="D186" s="10"/>
      <c r="E186" s="93"/>
      <c r="F186" s="39">
        <f t="shared" ref="F186:F191" si="20">IF(D186="I - Included with COTS",3,IF(D186="IN - Included by UAT (no cost)",1,IF(D186="IC - Included by UAT (with cost)",0,IF(D186="N- Cannot Meet",0,))))</f>
        <v>0</v>
      </c>
      <c r="G186" s="39" t="str">
        <f t="shared" ref="G186:G191" si="21">IF(D186="I - Included with COTS","I",IF(D186="IN - Included by UAT (no cost)","IN",IF(D186="IC - included by UAT (with cost)","IC",IF(D186="N- Cannot Meet","N",IF(D186=$G$1,"No Answer")))))</f>
        <v>No Answer</v>
      </c>
    </row>
    <row r="187" spans="1:7" ht="26" x14ac:dyDescent="0.35">
      <c r="A187" s="17" t="s">
        <v>369</v>
      </c>
      <c r="B187" s="13" t="s">
        <v>370</v>
      </c>
      <c r="C187" s="14" t="s">
        <v>371</v>
      </c>
      <c r="D187" s="10"/>
      <c r="E187" s="78"/>
      <c r="F187" s="39">
        <f t="shared" si="20"/>
        <v>0</v>
      </c>
      <c r="G187" s="39" t="str">
        <f t="shared" si="21"/>
        <v>No Answer</v>
      </c>
    </row>
    <row r="188" spans="1:7" ht="39" x14ac:dyDescent="0.35">
      <c r="A188" s="17" t="s">
        <v>372</v>
      </c>
      <c r="B188" s="13" t="s">
        <v>373</v>
      </c>
      <c r="C188" s="14" t="s">
        <v>374</v>
      </c>
      <c r="D188" s="10"/>
      <c r="E188" s="78"/>
      <c r="F188" s="39">
        <f t="shared" si="20"/>
        <v>0</v>
      </c>
      <c r="G188" s="39" t="str">
        <f t="shared" si="21"/>
        <v>No Answer</v>
      </c>
    </row>
    <row r="189" spans="1:7" ht="26" x14ac:dyDescent="0.35">
      <c r="A189" s="17" t="s">
        <v>375</v>
      </c>
      <c r="B189" s="13" t="s">
        <v>376</v>
      </c>
      <c r="C189" s="14" t="s">
        <v>377</v>
      </c>
      <c r="D189" s="10"/>
      <c r="E189" s="78"/>
      <c r="F189" s="39">
        <f t="shared" si="20"/>
        <v>0</v>
      </c>
      <c r="G189" s="39" t="str">
        <f t="shared" si="21"/>
        <v>No Answer</v>
      </c>
    </row>
    <row r="190" spans="1:7" x14ac:dyDescent="0.35">
      <c r="A190" s="17" t="s">
        <v>378</v>
      </c>
      <c r="B190" s="13" t="s">
        <v>379</v>
      </c>
      <c r="C190" s="14" t="s">
        <v>380</v>
      </c>
      <c r="D190" s="10"/>
      <c r="E190" s="78"/>
      <c r="F190" s="39">
        <f t="shared" si="20"/>
        <v>0</v>
      </c>
      <c r="G190" s="39" t="str">
        <f t="shared" si="21"/>
        <v>No Answer</v>
      </c>
    </row>
    <row r="191" spans="1:7" ht="26" x14ac:dyDescent="0.35">
      <c r="A191" s="17" t="s">
        <v>381</v>
      </c>
      <c r="B191" s="13" t="s">
        <v>382</v>
      </c>
      <c r="C191" s="14" t="s">
        <v>383</v>
      </c>
      <c r="D191" s="10"/>
      <c r="E191" s="78"/>
      <c r="F191" s="39">
        <f t="shared" si="20"/>
        <v>0</v>
      </c>
      <c r="G191" s="39" t="str">
        <f t="shared" si="21"/>
        <v>No Answer</v>
      </c>
    </row>
    <row r="192" spans="1:7" x14ac:dyDescent="0.35">
      <c r="A192" s="102" t="s">
        <v>384</v>
      </c>
      <c r="B192" s="102"/>
      <c r="C192" s="102"/>
      <c r="D192" s="8"/>
      <c r="E192" s="22"/>
    </row>
    <row r="193" spans="1:7" x14ac:dyDescent="0.35">
      <c r="A193" s="17" t="s">
        <v>385</v>
      </c>
      <c r="B193" s="13" t="s">
        <v>386</v>
      </c>
      <c r="C193" s="14" t="s">
        <v>387</v>
      </c>
      <c r="D193" s="23"/>
      <c r="E193" s="78"/>
      <c r="F193" s="39">
        <f t="shared" ref="F193:F198" si="22">IF(D193="I - Included with COTS",3,IF(D193="IN - Included by UAT (no cost)",1,IF(D193="IC - Included by UAT (with cost)",0,IF(D193="N- Cannot Meet",0,))))</f>
        <v>0</v>
      </c>
      <c r="G193" s="39" t="str">
        <f t="shared" ref="G193:G198" si="23">IF(D193="I - Included with COTS","I",IF(D193="IN - Included by UAT (no cost)","IN",IF(D193="IC - included by UAT (with cost)","IC",IF(D193="N- Cannot Meet","N",IF(D193=$G$1,"No Answer")))))</f>
        <v>No Answer</v>
      </c>
    </row>
    <row r="194" spans="1:7" ht="26" x14ac:dyDescent="0.35">
      <c r="A194" s="17" t="s">
        <v>388</v>
      </c>
      <c r="B194" s="13" t="s">
        <v>389</v>
      </c>
      <c r="C194" s="14" t="s">
        <v>390</v>
      </c>
      <c r="D194" s="23"/>
      <c r="E194" s="78"/>
      <c r="F194" s="39">
        <f t="shared" si="22"/>
        <v>0</v>
      </c>
      <c r="G194" s="39" t="str">
        <f t="shared" si="23"/>
        <v>No Answer</v>
      </c>
    </row>
    <row r="195" spans="1:7" x14ac:dyDescent="0.35">
      <c r="A195" s="17" t="s">
        <v>391</v>
      </c>
      <c r="B195" s="13" t="s">
        <v>392</v>
      </c>
      <c r="C195" s="14" t="s">
        <v>393</v>
      </c>
      <c r="D195" s="23"/>
      <c r="E195" s="78"/>
      <c r="F195" s="39">
        <f t="shared" si="22"/>
        <v>0</v>
      </c>
      <c r="G195" s="39" t="str">
        <f t="shared" si="23"/>
        <v>No Answer</v>
      </c>
    </row>
    <row r="196" spans="1:7" x14ac:dyDescent="0.35">
      <c r="A196" s="17" t="s">
        <v>394</v>
      </c>
      <c r="B196" s="13" t="s">
        <v>395</v>
      </c>
      <c r="C196" s="14" t="s">
        <v>396</v>
      </c>
      <c r="D196" s="23"/>
      <c r="E196" s="78"/>
      <c r="F196" s="39">
        <f t="shared" si="22"/>
        <v>0</v>
      </c>
      <c r="G196" s="39" t="str">
        <f t="shared" si="23"/>
        <v>No Answer</v>
      </c>
    </row>
    <row r="197" spans="1:7" x14ac:dyDescent="0.35">
      <c r="A197" s="17" t="s">
        <v>397</v>
      </c>
      <c r="B197" s="13" t="s">
        <v>398</v>
      </c>
      <c r="C197" s="14" t="s">
        <v>399</v>
      </c>
      <c r="D197" s="23"/>
      <c r="E197" s="94"/>
      <c r="F197" s="39">
        <f t="shared" si="22"/>
        <v>0</v>
      </c>
      <c r="G197" s="39" t="str">
        <f t="shared" si="23"/>
        <v>No Answer</v>
      </c>
    </row>
    <row r="198" spans="1:7" ht="52" x14ac:dyDescent="0.35">
      <c r="A198" s="17" t="s">
        <v>400</v>
      </c>
      <c r="B198" s="13" t="s">
        <v>401</v>
      </c>
      <c r="C198" s="14" t="s">
        <v>402</v>
      </c>
      <c r="D198" s="23"/>
      <c r="E198" s="78"/>
      <c r="F198" s="39">
        <f t="shared" si="22"/>
        <v>0</v>
      </c>
      <c r="G198" s="39" t="str">
        <f t="shared" si="23"/>
        <v>No Answer</v>
      </c>
    </row>
    <row r="199" spans="1:7" x14ac:dyDescent="0.35">
      <c r="A199" s="103" t="s">
        <v>182</v>
      </c>
      <c r="B199" s="102"/>
      <c r="C199" s="102"/>
      <c r="D199" s="8"/>
      <c r="E199" s="22"/>
    </row>
    <row r="200" spans="1:7" ht="52" x14ac:dyDescent="0.35">
      <c r="A200" s="17" t="s">
        <v>403</v>
      </c>
      <c r="B200" s="13" t="s">
        <v>404</v>
      </c>
      <c r="C200" s="14" t="s">
        <v>405</v>
      </c>
      <c r="D200" s="23"/>
      <c r="E200" s="95"/>
      <c r="F200" s="39">
        <f>IF(D200="I - Included with COTS",3,IF(D200="IN - Included by UAT (no cost)",1,IF(D200="IC - Included by UAT (with cost)",0,IF(D200="N- Cannot Meet",0,))))</f>
        <v>0</v>
      </c>
      <c r="G200" s="39" t="str">
        <f>IF(D200="I - Included with COTS","I",IF(D200="IN - Included by UAT (no cost)","IN",IF(D200="IC - included by UAT (with cost)","IC",IF(D200="N- Cannot Meet","N",IF(D200=$G$1,"No Answer")))))</f>
        <v>No Answer</v>
      </c>
    </row>
    <row r="201" spans="1:7" x14ac:dyDescent="0.35">
      <c r="A201" s="102" t="s">
        <v>186</v>
      </c>
      <c r="B201" s="102"/>
      <c r="C201" s="102"/>
      <c r="D201" s="8"/>
      <c r="E201" s="22"/>
    </row>
    <row r="202" spans="1:7" ht="26" x14ac:dyDescent="0.35">
      <c r="A202" s="17" t="s">
        <v>406</v>
      </c>
      <c r="B202" s="13" t="s">
        <v>407</v>
      </c>
      <c r="C202" s="14" t="s">
        <v>408</v>
      </c>
      <c r="D202" s="23"/>
      <c r="E202" s="78"/>
      <c r="F202" s="39">
        <f>IF(D202="I - Included with COTS",3,IF(D202="IN - Included by UAT (no cost)",1,IF(D202="IC - Included by UAT (with cost)",0,IF(D202="N- Cannot Meet",0,))))</f>
        <v>0</v>
      </c>
      <c r="G202" s="39" t="str">
        <f>IF(D202="I - Included with COTS","I",IF(D202="IN - Included by UAT (no cost)","IN",IF(D202="IC - included by UAT (with cost)","IC",IF(D202="N- Cannot Meet","N",IF(D202=$G$1,"No Answer")))))</f>
        <v>No Answer</v>
      </c>
    </row>
    <row r="203" spans="1:7" ht="65" x14ac:dyDescent="0.35">
      <c r="A203" s="17" t="s">
        <v>409</v>
      </c>
      <c r="B203" s="13" t="s">
        <v>410</v>
      </c>
      <c r="C203" s="14" t="s">
        <v>411</v>
      </c>
      <c r="D203" s="23"/>
      <c r="E203" s="78"/>
      <c r="F203" s="39">
        <f>(IF(D203="IN - Included by UAT (no cost)",0,IF(D203="IC - Included by UAT (with cost)",-2,IF(D203="N- Cannot Meet",-5,))))</f>
        <v>0</v>
      </c>
      <c r="G203" s="39" t="str">
        <f>IF(D203="IN - Included by UAT (no cost)","IN",IF(D203="IC - included by UAT (with cost)","IC",IF(D203="N- Cannot Meet","N",IF(D203=General!$G$1,"No Answer"))))</f>
        <v>No Answer</v>
      </c>
    </row>
    <row r="204" spans="1:7" x14ac:dyDescent="0.35">
      <c r="A204" s="102" t="s">
        <v>412</v>
      </c>
      <c r="B204" s="102"/>
      <c r="C204" s="102"/>
      <c r="D204" s="8"/>
      <c r="E204" s="8"/>
    </row>
    <row r="205" spans="1:7" ht="26" x14ac:dyDescent="0.35">
      <c r="A205" s="9" t="s">
        <v>413</v>
      </c>
      <c r="B205" s="13" t="s">
        <v>414</v>
      </c>
      <c r="C205" s="14" t="s">
        <v>415</v>
      </c>
      <c r="D205" s="10"/>
      <c r="E205" s="78"/>
      <c r="F205" s="39">
        <f>IF(D205="I - Included with COTS",3,IF(D205="IN - Included by UAT (no cost)",1,IF(D205="IC - Included by UAT (with cost)",0,IF(D205="N- Cannot Meet",0,))))</f>
        <v>0</v>
      </c>
      <c r="G205" s="39" t="str">
        <f>IF(D205="I - Included with COTS","I",IF(D205="IN - Included by UAT (no cost)","IN",IF(D205="IC - included by UAT (with cost)","IC",IF(D205="N- Cannot Meet","N",IF(D205=$G$1,"No Answer")))))</f>
        <v>No Answer</v>
      </c>
    </row>
    <row r="206" spans="1:7" x14ac:dyDescent="0.35">
      <c r="A206" s="9" t="s">
        <v>416</v>
      </c>
      <c r="B206" s="13" t="s">
        <v>417</v>
      </c>
      <c r="C206" s="14" t="s">
        <v>418</v>
      </c>
      <c r="D206" s="10"/>
      <c r="E206" s="78"/>
      <c r="F206" s="39">
        <f>IF(D206="I - Included with COTS",3,IF(D206="IN - Included by UAT (no cost)",1,IF(D206="IC - Included by UAT (with cost)",0,IF(D206="N- Cannot Meet",0,))))</f>
        <v>0</v>
      </c>
      <c r="G206" s="39" t="str">
        <f>IF(D206="I - Included with COTS","I",IF(D206="IN - Included by UAT (no cost)","IN",IF(D206="IC - included by UAT (with cost)","IC",IF(D206="N- Cannot Meet","N",IF(D206=$G$1,"No Answer")))))</f>
        <v>No Answer</v>
      </c>
    </row>
    <row r="207" spans="1:7" ht="26" x14ac:dyDescent="0.35">
      <c r="A207" s="9" t="s">
        <v>419</v>
      </c>
      <c r="B207" s="13" t="s">
        <v>420</v>
      </c>
      <c r="C207" s="14" t="s">
        <v>421</v>
      </c>
      <c r="D207" s="10"/>
      <c r="E207" s="78"/>
      <c r="F207" s="39">
        <f>IF(D207="I - Included with COTS",3,IF(D207="IN - Included by UAT (no cost)",1,IF(D207="IC - Included by UAT (with cost)",0,IF(D207="N- Cannot Meet",0,))))</f>
        <v>0</v>
      </c>
      <c r="G207" s="39" t="str">
        <f>IF(D207="I - Included with COTS","I",IF(D207="IN - Included by UAT (no cost)","IN",IF(D207="IC - included by UAT (with cost)","IC",IF(D207="N- Cannot Meet","N",IF(D207=$G$1,"No Answer")))))</f>
        <v>No Answer</v>
      </c>
    </row>
    <row r="208" spans="1:7" x14ac:dyDescent="0.35">
      <c r="A208" s="74" t="s">
        <v>422</v>
      </c>
      <c r="B208" s="15" t="s">
        <v>423</v>
      </c>
      <c r="C208" s="16" t="s">
        <v>424</v>
      </c>
      <c r="D208" s="10"/>
      <c r="E208" s="96"/>
      <c r="F208" s="39">
        <f>IF(D208="I - Included with COTS",3,IF(D208="IN - Included by UAT (no cost)",1,IF(D208="IC - Included by UAT (with cost)",0,IF(D208="N- Cannot Meet",0,))))</f>
        <v>0</v>
      </c>
      <c r="G208" s="39" t="str">
        <f>IF(D208="I - Included with COTS","I",IF(D208="IN - Included by UAT (no cost)","IN",IF(D208="IC - included by UAT (with cost)","IC",IF(D208="N- Cannot Meet","N",IF(D208=$G$1,"No Answer")))))</f>
        <v>No Answer</v>
      </c>
    </row>
    <row r="209" spans="1:7" x14ac:dyDescent="0.35">
      <c r="A209"/>
      <c r="B209"/>
      <c r="C209"/>
      <c r="E209"/>
    </row>
    <row r="210" spans="1:7" x14ac:dyDescent="0.35">
      <c r="A210"/>
      <c r="B210"/>
      <c r="C210"/>
      <c r="E210"/>
    </row>
    <row r="211" spans="1:7" x14ac:dyDescent="0.35">
      <c r="A211"/>
      <c r="B211"/>
      <c r="C211"/>
    </row>
    <row r="212" spans="1:7" x14ac:dyDescent="0.35">
      <c r="A212"/>
      <c r="B212"/>
      <c r="C212"/>
    </row>
    <row r="213" spans="1:7" hidden="1" x14ac:dyDescent="0.35">
      <c r="A213"/>
      <c r="B213"/>
      <c r="C213"/>
      <c r="E213" s="50" t="s">
        <v>425</v>
      </c>
      <c r="F213" s="51"/>
      <c r="G213" s="51"/>
    </row>
    <row r="214" spans="1:7" hidden="1" x14ac:dyDescent="0.35">
      <c r="A214"/>
      <c r="B214"/>
      <c r="C214"/>
      <c r="E214" s="52" t="s">
        <v>426</v>
      </c>
      <c r="F214" s="51">
        <f>COUNTIF(D4:D50,"*")</f>
        <v>0</v>
      </c>
      <c r="G214" s="51"/>
    </row>
    <row r="215" spans="1:7" hidden="1" x14ac:dyDescent="0.35">
      <c r="A215"/>
      <c r="B215"/>
      <c r="C215"/>
      <c r="E215" s="52" t="s">
        <v>427</v>
      </c>
      <c r="F215" s="51">
        <f>F214*0</f>
        <v>0</v>
      </c>
      <c r="G215" s="51"/>
    </row>
    <row r="216" spans="1:7" hidden="1" x14ac:dyDescent="0.35">
      <c r="A216"/>
      <c r="B216"/>
      <c r="C216"/>
      <c r="E216" s="52" t="s">
        <v>428</v>
      </c>
      <c r="F216" s="51">
        <f>SUM(F4:F50)</f>
        <v>0</v>
      </c>
      <c r="G216" s="51"/>
    </row>
    <row r="217" spans="1:7" hidden="1" x14ac:dyDescent="0.35">
      <c r="A217"/>
      <c r="B217"/>
      <c r="C217"/>
      <c r="E217" s="52"/>
      <c r="F217" s="51"/>
      <c r="G217" s="51"/>
    </row>
    <row r="218" spans="1:7" hidden="1" x14ac:dyDescent="0.35">
      <c r="A218"/>
      <c r="B218"/>
      <c r="C218"/>
      <c r="E218" s="50" t="s">
        <v>13</v>
      </c>
      <c r="F218" s="51">
        <f>COUNTIF(G4:G50, "IN")</f>
        <v>0</v>
      </c>
      <c r="G218" s="51">
        <f>F218*0</f>
        <v>0</v>
      </c>
    </row>
    <row r="219" spans="1:7" hidden="1" x14ac:dyDescent="0.35">
      <c r="A219"/>
      <c r="B219"/>
      <c r="C219"/>
      <c r="E219" s="50" t="s">
        <v>14</v>
      </c>
      <c r="F219" s="51">
        <f>COUNTIF(G4:G50, "IC")</f>
        <v>0</v>
      </c>
      <c r="G219" s="51">
        <f>F219*-2</f>
        <v>0</v>
      </c>
    </row>
    <row r="220" spans="1:7" hidden="1" x14ac:dyDescent="0.35">
      <c r="A220"/>
      <c r="B220"/>
      <c r="C220"/>
      <c r="E220" s="50" t="s">
        <v>15</v>
      </c>
      <c r="F220" s="51">
        <f>COUNTIF(G4:G50, "N")</f>
        <v>0</v>
      </c>
      <c r="G220" s="51">
        <f>F220*-5</f>
        <v>0</v>
      </c>
    </row>
    <row r="221" spans="1:7" hidden="1" x14ac:dyDescent="0.35">
      <c r="A221"/>
      <c r="B221"/>
      <c r="C221"/>
      <c r="E221" s="50" t="s">
        <v>429</v>
      </c>
      <c r="F221" s="51">
        <f>COUNTIF(G4:G50,"No Answer")</f>
        <v>47</v>
      </c>
      <c r="G221" s="51">
        <f>F221*0</f>
        <v>0</v>
      </c>
    </row>
    <row r="222" spans="1:7" hidden="1" x14ac:dyDescent="0.35">
      <c r="A222"/>
      <c r="B222"/>
      <c r="C222"/>
      <c r="E222" s="52"/>
      <c r="F222" s="51"/>
      <c r="G222" s="51"/>
    </row>
    <row r="223" spans="1:7" hidden="1" x14ac:dyDescent="0.35">
      <c r="E223" s="53" t="s">
        <v>430</v>
      </c>
      <c r="F223" s="54">
        <f>SUM(F218:F221)</f>
        <v>47</v>
      </c>
      <c r="G223" s="54">
        <f>SUM(G218:G221)</f>
        <v>0</v>
      </c>
    </row>
    <row r="224" spans="1:7" hidden="1" x14ac:dyDescent="0.35"/>
    <row r="225" spans="5:7" hidden="1" x14ac:dyDescent="0.35">
      <c r="E225" s="50" t="s">
        <v>431</v>
      </c>
      <c r="F225" s="51"/>
      <c r="G225" s="51"/>
    </row>
    <row r="226" spans="5:7" hidden="1" x14ac:dyDescent="0.35">
      <c r="E226" s="52" t="s">
        <v>426</v>
      </c>
      <c r="F226" s="51">
        <f>COUNT(F56:F122)</f>
        <v>51</v>
      </c>
      <c r="G226" s="51"/>
    </row>
    <row r="227" spans="5:7" hidden="1" x14ac:dyDescent="0.35">
      <c r="E227" s="52" t="s">
        <v>427</v>
      </c>
      <c r="F227" s="51">
        <f>F226*5</f>
        <v>255</v>
      </c>
      <c r="G227" s="51"/>
    </row>
    <row r="228" spans="5:7" hidden="1" x14ac:dyDescent="0.35">
      <c r="E228" s="52" t="s">
        <v>428</v>
      </c>
      <c r="F228" s="51" t="e">
        <f>SUM(F56:F122)</f>
        <v>#REF!</v>
      </c>
      <c r="G228" s="51"/>
    </row>
    <row r="229" spans="5:7" hidden="1" x14ac:dyDescent="0.35">
      <c r="E229" s="52"/>
      <c r="F229" s="51"/>
      <c r="G229" s="51"/>
    </row>
    <row r="230" spans="5:7" hidden="1" x14ac:dyDescent="0.35">
      <c r="E230" s="50" t="s">
        <v>12</v>
      </c>
      <c r="F230" s="51">
        <f>COUNTIF(G56:G122, "I")</f>
        <v>0</v>
      </c>
      <c r="G230" s="51">
        <f>F230*5</f>
        <v>0</v>
      </c>
    </row>
    <row r="231" spans="5:7" hidden="1" x14ac:dyDescent="0.35">
      <c r="E231" s="50" t="s">
        <v>13</v>
      </c>
      <c r="F231" s="51">
        <f>COUNTIF(G56:G122, "IN")</f>
        <v>0</v>
      </c>
      <c r="G231" s="51">
        <f>F231*3</f>
        <v>0</v>
      </c>
    </row>
    <row r="232" spans="5:7" hidden="1" x14ac:dyDescent="0.35">
      <c r="E232" s="50" t="s">
        <v>14</v>
      </c>
      <c r="F232" s="51">
        <f>COUNTIF(G56:G122, "IC")</f>
        <v>0</v>
      </c>
      <c r="G232" s="51">
        <f>F232*-2</f>
        <v>0</v>
      </c>
    </row>
    <row r="233" spans="5:7" hidden="1" x14ac:dyDescent="0.35">
      <c r="E233" s="50" t="s">
        <v>15</v>
      </c>
      <c r="F233" s="51">
        <f>COUNTIF(G56:G122, "N")</f>
        <v>0</v>
      </c>
      <c r="G233" s="51">
        <f>F233*-5</f>
        <v>0</v>
      </c>
    </row>
    <row r="234" spans="5:7" hidden="1" x14ac:dyDescent="0.35">
      <c r="E234" s="50" t="s">
        <v>429</v>
      </c>
      <c r="F234" s="51">
        <f>COUNTIF(G56:G122,"No Answer")</f>
        <v>51</v>
      </c>
      <c r="G234" s="51">
        <f>F234*0</f>
        <v>0</v>
      </c>
    </row>
    <row r="235" spans="5:7" hidden="1" x14ac:dyDescent="0.35">
      <c r="E235" s="52"/>
      <c r="F235" s="51"/>
      <c r="G235" s="51"/>
    </row>
    <row r="236" spans="5:7" hidden="1" x14ac:dyDescent="0.35">
      <c r="E236" s="53" t="s">
        <v>430</v>
      </c>
      <c r="F236" s="54">
        <f>SUM(F230:F234)</f>
        <v>51</v>
      </c>
      <c r="G236" s="54">
        <f>SUM(G230:G234)</f>
        <v>0</v>
      </c>
    </row>
    <row r="237" spans="5:7" hidden="1" x14ac:dyDescent="0.35"/>
    <row r="238" spans="5:7" hidden="1" x14ac:dyDescent="0.35">
      <c r="E238" s="50" t="s">
        <v>432</v>
      </c>
      <c r="F238" s="51"/>
      <c r="G238" s="51"/>
    </row>
    <row r="239" spans="5:7" hidden="1" x14ac:dyDescent="0.35">
      <c r="E239" s="52" t="s">
        <v>426</v>
      </c>
      <c r="F239" s="51">
        <f>COUNT(F128:F208)</f>
        <v>69</v>
      </c>
      <c r="G239" s="51"/>
    </row>
    <row r="240" spans="5:7" hidden="1" x14ac:dyDescent="0.35">
      <c r="E240" s="52" t="s">
        <v>427</v>
      </c>
      <c r="F240" s="51">
        <f>F239*3</f>
        <v>207</v>
      </c>
      <c r="G240" s="51"/>
    </row>
    <row r="241" spans="5:7" hidden="1" x14ac:dyDescent="0.35">
      <c r="E241" s="52" t="s">
        <v>428</v>
      </c>
      <c r="F241" s="51">
        <f>SUM(F128:F208)</f>
        <v>0</v>
      </c>
      <c r="G241" s="51"/>
    </row>
    <row r="242" spans="5:7" hidden="1" x14ac:dyDescent="0.35">
      <c r="E242" s="52"/>
      <c r="F242" s="51"/>
      <c r="G242" s="51"/>
    </row>
    <row r="243" spans="5:7" hidden="1" x14ac:dyDescent="0.35">
      <c r="E243" s="50" t="s">
        <v>12</v>
      </c>
      <c r="F243" s="51">
        <f>COUNTIF(G128:G208, "I")</f>
        <v>0</v>
      </c>
      <c r="G243" s="51">
        <f>F243*3</f>
        <v>0</v>
      </c>
    </row>
    <row r="244" spans="5:7" hidden="1" x14ac:dyDescent="0.35">
      <c r="E244" s="50" t="s">
        <v>13</v>
      </c>
      <c r="F244" s="51">
        <f>COUNTIF(G128:G208, "IN")</f>
        <v>0</v>
      </c>
      <c r="G244" s="51">
        <f>F244*1</f>
        <v>0</v>
      </c>
    </row>
    <row r="245" spans="5:7" hidden="1" x14ac:dyDescent="0.35">
      <c r="E245" s="50" t="s">
        <v>14</v>
      </c>
      <c r="F245" s="51">
        <f>COUNTIF(G128:G208, "IC")</f>
        <v>0</v>
      </c>
      <c r="G245" s="51">
        <f>F245*0</f>
        <v>0</v>
      </c>
    </row>
    <row r="246" spans="5:7" hidden="1" x14ac:dyDescent="0.35">
      <c r="E246" s="50" t="s">
        <v>15</v>
      </c>
      <c r="F246" s="51">
        <f>COUNTIF(G128:G208, "N")</f>
        <v>0</v>
      </c>
      <c r="G246" s="51">
        <f>F246*0</f>
        <v>0</v>
      </c>
    </row>
    <row r="247" spans="5:7" hidden="1" x14ac:dyDescent="0.35">
      <c r="E247" s="50" t="s">
        <v>429</v>
      </c>
      <c r="F247" s="51">
        <f>COUNTIF(G128:G208,"No Answer")</f>
        <v>69</v>
      </c>
      <c r="G247" s="51">
        <f>F247*0</f>
        <v>0</v>
      </c>
    </row>
    <row r="248" spans="5:7" hidden="1" x14ac:dyDescent="0.35">
      <c r="E248" s="52"/>
      <c r="F248" s="51"/>
      <c r="G248" s="51"/>
    </row>
    <row r="249" spans="5:7" hidden="1" x14ac:dyDescent="0.35">
      <c r="E249" s="53" t="s">
        <v>430</v>
      </c>
      <c r="F249" s="54">
        <f>SUM(F243:F247)</f>
        <v>69</v>
      </c>
      <c r="G249" s="54">
        <f>SUM(G243:G247)</f>
        <v>0</v>
      </c>
    </row>
  </sheetData>
  <sheetProtection algorithmName="SHA-512" hashValue="yH/dG21mcctfajZZrWJ19GNEb2yU++NozCXmMf2mZIsjwTxrXDD0FFE3ZqvhBda/Dmj03GT21KfOJvcE2ooEzg==" saltValue="0u27Ew8tHnKl9cOxl04zuA==" spinCount="100000" sheet="1" selectLockedCells="1"/>
  <protectedRanges>
    <protectedRange sqref="D179:E179" name="Range3"/>
  </protectedRanges>
  <mergeCells count="34">
    <mergeCell ref="A1:C1"/>
    <mergeCell ref="A192:C192"/>
    <mergeCell ref="A71:C71"/>
    <mergeCell ref="A114:C114"/>
    <mergeCell ref="A142:C142"/>
    <mergeCell ref="A103:C103"/>
    <mergeCell ref="A106:C106"/>
    <mergeCell ref="A108:C108"/>
    <mergeCell ref="A112:C112"/>
    <mergeCell ref="A117:C117"/>
    <mergeCell ref="A124:C124"/>
    <mergeCell ref="A127:C127"/>
    <mergeCell ref="A52:C52"/>
    <mergeCell ref="A55:C55"/>
    <mergeCell ref="A60:C60"/>
    <mergeCell ref="A62:C62"/>
    <mergeCell ref="A201:C201"/>
    <mergeCell ref="A204:C204"/>
    <mergeCell ref="A129:C129"/>
    <mergeCell ref="A131:C131"/>
    <mergeCell ref="A136:C136"/>
    <mergeCell ref="A156:C156"/>
    <mergeCell ref="A160:C160"/>
    <mergeCell ref="A53:E53"/>
    <mergeCell ref="A177:C177"/>
    <mergeCell ref="A185:C185"/>
    <mergeCell ref="A199:C199"/>
    <mergeCell ref="A67:C67"/>
    <mergeCell ref="A78:C78"/>
    <mergeCell ref="A81:C81"/>
    <mergeCell ref="A92:C92"/>
    <mergeCell ref="A94:C94"/>
    <mergeCell ref="A65:C65"/>
    <mergeCell ref="B125:E125"/>
  </mergeCells>
  <phoneticPr fontId="10" type="noConversion"/>
  <dataValidations count="2">
    <dataValidation type="list" showInputMessage="1" showErrorMessage="1" sqref="D204" xr:uid="{334B85EA-51AC-4B90-9DEB-8C414F96BD3B}">
      <formula1>#REF!</formula1>
    </dataValidation>
    <dataValidation type="list" showInputMessage="1" showErrorMessage="1" sqref="D203" xr:uid="{65000ABD-BCD6-4722-BA1F-20689104C6BF}">
      <formula1>"I - Included with COTS, IN - Included by UAT (no cost), IC - Included by UAT (with cost), N - Cannot Meet"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44156D6-3595-40C9-B702-073D30D1CC3B}">
          <x14:formula1>
            <xm:f>'Summary Sheet'!$A$21:$A$23</xm:f>
          </x14:formula1>
          <xm:sqref>D4:D50</xm:sqref>
        </x14:dataValidation>
        <x14:dataValidation type="list" allowBlank="1" showInputMessage="1" showErrorMessage="1" xr:uid="{A2827C74-7A1E-4A1D-9A21-7203494C403D}">
          <x14:formula1>
            <xm:f>'Summary Sheet'!$A$15:$A$18</xm:f>
          </x14:formula1>
          <xm:sqref>D56:D59 D63:D64 D95:D102 D72:D77 D115:D116 D82:D91 D157:D159 D193:D198</xm:sqref>
        </x14:dataValidation>
        <x14:dataValidation type="list" showInputMessage="1" showErrorMessage="1" xr:uid="{B8F35676-E525-4B80-9C58-B237091FAA08}">
          <x14:formula1>
            <xm:f>'Summary Sheet'!$A$15:$A$18</xm:f>
          </x14:formula1>
          <xm:sqref>D118:D122 D61 D66 D68:D70 D79:D80 D93 D104:D105 D107 D109:D111 D113 D130 D132:D135 D137:D141 D143:D155 D161:D176 D178:D184 D200 D128 D205:D208 D202 D186:D191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cb0637-a2aa-4b57-a24c-46a3e97d63aa" xsi:nil="true"/>
    <lcf76f155ced4ddcb4097134ff3c332f xmlns="b40e52c9-b426-444c-8c3f-873b2d7d16fb">
      <Terms xmlns="http://schemas.microsoft.com/office/infopath/2007/PartnerControls"/>
    </lcf76f155ced4ddcb4097134ff3c332f>
    <SharedWithUsers xmlns="24cb0637-a2aa-4b57-a24c-46a3e97d63aa">
      <UserInfo>
        <DisplayName>Petra Wilhelmina Smith</DisplayName>
        <AccountId>14</AccountId>
        <AccountType/>
      </UserInfo>
      <UserInfo>
        <DisplayName>Diane Borhani</DisplayName>
        <AccountId>13</AccountId>
        <AccountType/>
      </UserInfo>
      <UserInfo>
        <DisplayName>Stephanie Rubio</DisplayName>
        <AccountId>26</AccountId>
        <AccountType/>
      </UserInfo>
      <UserInfo>
        <DisplayName>Anne Reynolds</DisplayName>
        <AccountId>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6529335238F047BB45678804ED8830" ma:contentTypeVersion="11" ma:contentTypeDescription="Create a new document." ma:contentTypeScope="" ma:versionID="c31cbad1a5d6eafde867301ef1ae47d1">
  <xsd:schema xmlns:xsd="http://www.w3.org/2001/XMLSchema" xmlns:xs="http://www.w3.org/2001/XMLSchema" xmlns:p="http://schemas.microsoft.com/office/2006/metadata/properties" xmlns:ns2="b40e52c9-b426-444c-8c3f-873b2d7d16fb" xmlns:ns3="24cb0637-a2aa-4b57-a24c-46a3e97d63aa" targetNamespace="http://schemas.microsoft.com/office/2006/metadata/properties" ma:root="true" ma:fieldsID="26c9c848270d58496add7a96d8e67f61" ns2:_="" ns3:_="">
    <xsd:import namespace="b40e52c9-b426-444c-8c3f-873b2d7d16fb"/>
    <xsd:import namespace="24cb0637-a2aa-4b57-a24c-46a3e97d63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0e52c9-b426-444c-8c3f-873b2d7d1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13baf0-4eb7-4af3-8f03-f9226c09c2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cb0637-a2aa-4b57-a24c-46a3e97d63a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b59f034-772b-4a97-b185-1f880b698140}" ma:internalName="TaxCatchAll" ma:showField="CatchAllData" ma:web="24cb0637-a2aa-4b57-a24c-46a3e97d63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6DE203-A102-42C1-88A0-07372234045C}">
  <ds:schemaRefs>
    <ds:schemaRef ds:uri="http://schemas.microsoft.com/office/2006/documentManagement/types"/>
    <ds:schemaRef ds:uri="24cb0637-a2aa-4b57-a24c-46a3e97d63aa"/>
    <ds:schemaRef ds:uri="http://schemas.microsoft.com/office/2006/metadata/properties"/>
    <ds:schemaRef ds:uri="http://purl.org/dc/elements/1.1/"/>
    <ds:schemaRef ds:uri="http://www.w3.org/XML/1998/namespace"/>
    <ds:schemaRef ds:uri="b40e52c9-b426-444c-8c3f-873b2d7d16fb"/>
    <ds:schemaRef ds:uri="http://purl.org/dc/terms/"/>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19E4450B-F468-4682-9C25-29F01A2EB35D}">
  <ds:schemaRefs>
    <ds:schemaRef ds:uri="http://schemas.microsoft.com/sharepoint/v3/contenttype/forms"/>
  </ds:schemaRefs>
</ds:datastoreItem>
</file>

<file path=customXml/itemProps3.xml><?xml version="1.0" encoding="utf-8"?>
<ds:datastoreItem xmlns:ds="http://schemas.openxmlformats.org/officeDocument/2006/customXml" ds:itemID="{97145FA5-5234-4E6B-A0D7-B22415113A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0e52c9-b426-444c-8c3f-873b2d7d16fb"/>
    <ds:schemaRef ds:uri="24cb0637-a2aa-4b57-a24c-46a3e97d63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Sheet</vt:lpstr>
      <vt:lpstr>Response Values</vt:lpstr>
      <vt:lpstr>General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R</dc:creator>
  <cp:keywords/>
  <dc:description/>
  <cp:lastModifiedBy>Stephanie</cp:lastModifiedBy>
  <cp:revision/>
  <dcterms:created xsi:type="dcterms:W3CDTF">2023-02-19T17:10:47Z</dcterms:created>
  <dcterms:modified xsi:type="dcterms:W3CDTF">2024-05-01T16:39:19Z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0x010100EF6529335238F047BB45678804ED8830</vt:lpwstr>
  </property>
  <property fmtid="{D5CDD505-2E9C-101B-9397-08002B2CF9AE}" pid="3" name="MediaServiceImageTags">
    <vt:lpwstr/>
  </property>
</Properties>
</file>